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D:\PT Pertamina Patra Niaga IT Ampenan\2025\Draft\10. Perlindungan Kehati\"/>
    </mc:Choice>
  </mc:AlternateContent>
  <bookViews>
    <workbookView xWindow="0" yWindow="0" windowWidth="20700" windowHeight="8340" firstSheet="7" activeTab="9"/>
  </bookViews>
  <sheets>
    <sheet name="Status Kehati Total" sheetId="25" r:id="rId1"/>
    <sheet name="Rekap Absolut Total" sheetId="26" r:id="rId2"/>
    <sheet name="Rekap Kehati Untuk DRKPL" sheetId="44" r:id="rId3"/>
    <sheet name="1Perlindungan KEHATI IT Ampenan" sheetId="41" r:id="rId4"/>
    <sheet name="2.Penanaman Pohon Palem Botol" sheetId="29" r:id="rId5"/>
    <sheet name="3.Konservasi Kopi Sembalun" sheetId="40" r:id="rId6"/>
    <sheet name="4. Budidaya Kopi Sembalun" sheetId="34" r:id="rId7"/>
    <sheet name="5. Pupuk Kompos Kulit Kopi" sheetId="32" r:id="rId8"/>
    <sheet name="6. Mangrove Bagek Kembar" sheetId="39" r:id="rId9"/>
    <sheet name="7. Menang (Menanam Mangrove)" sheetId="31" r:id="rId10"/>
    <sheet name="8. MANGGED" sheetId="46" r:id="rId11"/>
    <sheet name="Status Kehati 2023 Untuk SK" sheetId="45" state="hidden" r:id="rId12"/>
  </sheets>
  <externalReferences>
    <externalReference r:id="rId13"/>
  </externalReferences>
  <definedNames>
    <definedName name="_xlnm.Print_Area" localSheetId="3">'1Perlindungan KEHATI IT Ampenan'!$A$1:$AB$175</definedName>
  </definedNames>
  <calcPr calcId="162913"/>
</workbook>
</file>

<file path=xl/calcChain.xml><?xml version="1.0" encoding="utf-8"?>
<calcChain xmlns="http://schemas.openxmlformats.org/spreadsheetml/2006/main">
  <c r="Y67" i="32" l="1"/>
  <c r="Z67" i="32"/>
  <c r="C197" i="44"/>
  <c r="C197" i="26"/>
  <c r="D5" i="46"/>
  <c r="AA67" i="32" l="1"/>
  <c r="AB67" i="32" s="1"/>
  <c r="AB68" i="32" s="1"/>
  <c r="Y68" i="32"/>
  <c r="L48" i="25"/>
  <c r="L49" i="25"/>
  <c r="Q204" i="26"/>
  <c r="Q203" i="26"/>
  <c r="Q196" i="26"/>
  <c r="Q188" i="26"/>
  <c r="Q187" i="26"/>
  <c r="Q195" i="26"/>
  <c r="Q180" i="26"/>
  <c r="R189" i="26"/>
  <c r="Q181" i="26"/>
  <c r="Q174" i="26"/>
  <c r="Q173" i="26"/>
  <c r="Q164" i="26"/>
  <c r="Q163" i="26"/>
  <c r="Q137" i="26"/>
  <c r="Q136" i="26"/>
  <c r="Q204" i="44"/>
  <c r="Q203" i="44"/>
  <c r="R197" i="26"/>
  <c r="Q199" i="26"/>
  <c r="Q198" i="26"/>
  <c r="O199" i="26"/>
  <c r="O200" i="26" s="1"/>
  <c r="O202" i="26" s="1"/>
  <c r="O198" i="26"/>
  <c r="E198" i="26"/>
  <c r="E199" i="26"/>
  <c r="G200" i="26"/>
  <c r="G202" i="26" s="1"/>
  <c r="D199" i="26"/>
  <c r="D198" i="26"/>
  <c r="O203" i="26"/>
  <c r="M202" i="26"/>
  <c r="M200" i="26"/>
  <c r="K200" i="26"/>
  <c r="K202" i="26" s="1"/>
  <c r="I200" i="26"/>
  <c r="I202" i="26" s="1"/>
  <c r="Q199" i="44"/>
  <c r="Q200" i="44" s="1"/>
  <c r="Q202" i="44" s="1"/>
  <c r="Q198" i="44"/>
  <c r="G200" i="44"/>
  <c r="D199" i="44"/>
  <c r="E199" i="44"/>
  <c r="E198" i="44"/>
  <c r="D198" i="44"/>
  <c r="R205" i="44"/>
  <c r="P205" i="44"/>
  <c r="N205" i="44"/>
  <c r="L205" i="44"/>
  <c r="J205" i="44"/>
  <c r="H205" i="44"/>
  <c r="O203" i="44"/>
  <c r="M202" i="44"/>
  <c r="K202" i="44"/>
  <c r="O200" i="44"/>
  <c r="O202" i="44" s="1"/>
  <c r="M200" i="44"/>
  <c r="K200" i="44"/>
  <c r="I200" i="44"/>
  <c r="I202" i="44" s="1"/>
  <c r="O199" i="44"/>
  <c r="O198" i="44"/>
  <c r="Q200" i="26" l="1"/>
  <c r="Q202" i="26" s="1"/>
  <c r="G202" i="44"/>
  <c r="Z62" i="46"/>
  <c r="Z61" i="46"/>
  <c r="Y62" i="46"/>
  <c r="U62" i="46"/>
  <c r="T62" i="46"/>
  <c r="P62" i="46"/>
  <c r="L62" i="46"/>
  <c r="H62" i="46"/>
  <c r="Y61" i="46"/>
  <c r="Y63" i="46" s="1"/>
  <c r="U61" i="46"/>
  <c r="U63" i="46" s="1"/>
  <c r="T61" i="46"/>
  <c r="P61" i="46"/>
  <c r="L61" i="46"/>
  <c r="H61" i="46"/>
  <c r="M29" i="46"/>
  <c r="L29" i="46"/>
  <c r="K29" i="46"/>
  <c r="J29" i="46"/>
  <c r="M27" i="46"/>
  <c r="L27" i="46"/>
  <c r="K27" i="46"/>
  <c r="J27" i="46"/>
  <c r="I27" i="46"/>
  <c r="I29" i="46" s="1"/>
  <c r="H27" i="46"/>
  <c r="H29" i="46" s="1"/>
  <c r="L116" i="25"/>
  <c r="L117" i="25"/>
  <c r="L118" i="25"/>
  <c r="L119" i="25"/>
  <c r="L120" i="25"/>
  <c r="L121" i="25"/>
  <c r="L108" i="25"/>
  <c r="L109" i="25"/>
  <c r="L110" i="25"/>
  <c r="L111" i="25"/>
  <c r="L112" i="25"/>
  <c r="L113" i="25"/>
  <c r="L114" i="25"/>
  <c r="L77" i="25"/>
  <c r="L78" i="25"/>
  <c r="L79" i="25"/>
  <c r="L80" i="25"/>
  <c r="L81" i="25"/>
  <c r="L82" i="25"/>
  <c r="L83" i="25"/>
  <c r="L84" i="25"/>
  <c r="L85" i="25"/>
  <c r="L86" i="25"/>
  <c r="L87" i="25"/>
  <c r="L88" i="25"/>
  <c r="L89" i="25"/>
  <c r="L90" i="25"/>
  <c r="L91" i="25"/>
  <c r="L92" i="25"/>
  <c r="L93" i="25"/>
  <c r="L94" i="25"/>
  <c r="L95" i="25"/>
  <c r="L96" i="25"/>
  <c r="L97" i="25"/>
  <c r="L98" i="25"/>
  <c r="L99" i="25"/>
  <c r="L100" i="25"/>
  <c r="L101" i="25"/>
  <c r="L102" i="25"/>
  <c r="L103" i="25"/>
  <c r="L104" i="25"/>
  <c r="L105" i="25"/>
  <c r="L68" i="25"/>
  <c r="L69" i="25"/>
  <c r="L70" i="25"/>
  <c r="L71" i="25"/>
  <c r="L72" i="25"/>
  <c r="L73" i="25"/>
  <c r="L74" i="25"/>
  <c r="L75" i="25"/>
  <c r="L67" i="25"/>
  <c r="L66" i="25"/>
  <c r="L65" i="25"/>
  <c r="L64" i="25"/>
  <c r="L63" i="25"/>
  <c r="L62" i="25"/>
  <c r="L61" i="25"/>
  <c r="L60" i="25"/>
  <c r="L59" i="25"/>
  <c r="L58" i="25"/>
  <c r="L57" i="25"/>
  <c r="L56" i="25"/>
  <c r="L52" i="25"/>
  <c r="L51" i="25"/>
  <c r="L50" i="25"/>
  <c r="L47" i="25"/>
  <c r="L46" i="25"/>
  <c r="L45" i="25"/>
  <c r="L44" i="25"/>
  <c r="L43" i="25"/>
  <c r="K42" i="25"/>
  <c r="L42" i="25"/>
  <c r="K35" i="25"/>
  <c r="L35" i="25"/>
  <c r="L34" i="25"/>
  <c r="L33" i="25"/>
  <c r="K33" i="25"/>
  <c r="K32" i="25"/>
  <c r="L32" i="25"/>
  <c r="K31" i="25"/>
  <c r="L31" i="25"/>
  <c r="L30" i="25"/>
  <c r="K30" i="25"/>
  <c r="K29" i="25"/>
  <c r="L29" i="25"/>
  <c r="K28" i="25"/>
  <c r="L28" i="25"/>
  <c r="K27" i="25"/>
  <c r="L27" i="25"/>
  <c r="K22" i="25"/>
  <c r="L22" i="25"/>
  <c r="J23" i="25"/>
  <c r="K23" i="25"/>
  <c r="L23" i="25"/>
  <c r="J24" i="25"/>
  <c r="K24" i="25"/>
  <c r="L24" i="25"/>
  <c r="J25" i="25"/>
  <c r="K25" i="25"/>
  <c r="L25" i="25"/>
  <c r="J26" i="25"/>
  <c r="K26" i="25"/>
  <c r="L26" i="25"/>
  <c r="J41" i="25"/>
  <c r="K41" i="25"/>
  <c r="L41" i="25"/>
  <c r="J40" i="25"/>
  <c r="K40" i="25"/>
  <c r="L40" i="25"/>
  <c r="J39" i="25"/>
  <c r="K39" i="25"/>
  <c r="L39" i="25"/>
  <c r="J38" i="25"/>
  <c r="K38" i="25"/>
  <c r="L38" i="25"/>
  <c r="J37" i="25"/>
  <c r="K37" i="25"/>
  <c r="L37" i="25"/>
  <c r="L36" i="25"/>
  <c r="K36" i="25"/>
  <c r="J36" i="25"/>
  <c r="I36" i="25"/>
  <c r="L125" i="25" l="1"/>
  <c r="L123" i="25"/>
  <c r="L55" i="25"/>
  <c r="L15" i="25"/>
  <c r="L16" i="25"/>
  <c r="L17" i="25"/>
  <c r="L18" i="25"/>
  <c r="L19" i="25"/>
  <c r="L20" i="25"/>
  <c r="L21" i="25"/>
  <c r="L13" i="25"/>
  <c r="O195" i="44"/>
  <c r="O191" i="44"/>
  <c r="O190" i="44"/>
  <c r="O187" i="44"/>
  <c r="O183" i="44"/>
  <c r="O184" i="44" s="1"/>
  <c r="O186" i="44" s="1"/>
  <c r="O180" i="44"/>
  <c r="O176" i="44"/>
  <c r="O177" i="44" s="1"/>
  <c r="O179" i="44" s="1"/>
  <c r="O173" i="44"/>
  <c r="O171" i="44"/>
  <c r="O166" i="44"/>
  <c r="O170" i="44" s="1"/>
  <c r="O172" i="44" s="1"/>
  <c r="O164" i="44"/>
  <c r="O163" i="44"/>
  <c r="O159" i="44"/>
  <c r="O157" i="44"/>
  <c r="O155" i="44"/>
  <c r="O154" i="44"/>
  <c r="O153" i="44"/>
  <c r="O152" i="44"/>
  <c r="O151" i="44"/>
  <c r="O148" i="44"/>
  <c r="O147" i="44"/>
  <c r="O146" i="44"/>
  <c r="O145" i="44"/>
  <c r="O144" i="44"/>
  <c r="O143" i="44"/>
  <c r="O142" i="44"/>
  <c r="O141" i="44"/>
  <c r="O140" i="44"/>
  <c r="O139" i="44"/>
  <c r="O137" i="44"/>
  <c r="O136" i="44"/>
  <c r="O132" i="44"/>
  <c r="O131" i="44"/>
  <c r="O130" i="44"/>
  <c r="O129" i="44"/>
  <c r="O128" i="44"/>
  <c r="O127" i="44"/>
  <c r="O125" i="44"/>
  <c r="O124" i="44"/>
  <c r="O123" i="44"/>
  <c r="O122" i="44"/>
  <c r="O120" i="44"/>
  <c r="O119" i="44"/>
  <c r="O118" i="44"/>
  <c r="O117" i="44"/>
  <c r="O116" i="44"/>
  <c r="O115" i="44"/>
  <c r="O114" i="44"/>
  <c r="O113" i="44"/>
  <c r="O112" i="44"/>
  <c r="O111" i="44"/>
  <c r="O110" i="44"/>
  <c r="O109" i="44"/>
  <c r="O108" i="44"/>
  <c r="O107" i="44"/>
  <c r="O106" i="44"/>
  <c r="O105" i="44"/>
  <c r="O104" i="44"/>
  <c r="O103" i="44"/>
  <c r="O102" i="44"/>
  <c r="O101" i="44"/>
  <c r="O100" i="44"/>
  <c r="O98" i="44"/>
  <c r="O97" i="44"/>
  <c r="O96" i="44"/>
  <c r="O95" i="44"/>
  <c r="O94" i="44"/>
  <c r="O93" i="44"/>
  <c r="O92" i="44"/>
  <c r="O91" i="44"/>
  <c r="O88" i="44"/>
  <c r="O87" i="44"/>
  <c r="O86" i="44"/>
  <c r="O85" i="44"/>
  <c r="O84" i="44"/>
  <c r="O83" i="44"/>
  <c r="O82" i="44"/>
  <c r="O81" i="44"/>
  <c r="O80" i="44"/>
  <c r="O79" i="44"/>
  <c r="O78" i="44"/>
  <c r="O76" i="44"/>
  <c r="O75" i="44"/>
  <c r="O71" i="44"/>
  <c r="O70" i="44"/>
  <c r="O69" i="44"/>
  <c r="O67" i="44"/>
  <c r="O66" i="44"/>
  <c r="O65" i="44"/>
  <c r="O63" i="44"/>
  <c r="O62" i="44"/>
  <c r="O61" i="44"/>
  <c r="O60" i="44"/>
  <c r="O59" i="44"/>
  <c r="O58" i="44"/>
  <c r="O57" i="44"/>
  <c r="O56" i="44"/>
  <c r="O55" i="44"/>
  <c r="O54" i="44"/>
  <c r="O53" i="44"/>
  <c r="O52" i="44"/>
  <c r="O51" i="44"/>
  <c r="O50" i="44"/>
  <c r="O49" i="44"/>
  <c r="O48" i="44"/>
  <c r="O46" i="44"/>
  <c r="O45" i="44"/>
  <c r="O44" i="44"/>
  <c r="O43" i="44"/>
  <c r="O42" i="44"/>
  <c r="O41" i="44"/>
  <c r="O40" i="44"/>
  <c r="O39" i="44"/>
  <c r="O38" i="44"/>
  <c r="O37" i="44"/>
  <c r="O36" i="44"/>
  <c r="O33" i="44"/>
  <c r="O32" i="44"/>
  <c r="O31" i="44"/>
  <c r="O30" i="44"/>
  <c r="O29" i="44"/>
  <c r="O28" i="44"/>
  <c r="O27" i="44"/>
  <c r="O26" i="44"/>
  <c r="O25" i="44"/>
  <c r="O24" i="44"/>
  <c r="O23" i="44"/>
  <c r="O22" i="44"/>
  <c r="O21" i="44"/>
  <c r="O20" i="44"/>
  <c r="O19" i="44"/>
  <c r="O18" i="44"/>
  <c r="O17" i="44"/>
  <c r="O16" i="44"/>
  <c r="O15" i="44"/>
  <c r="O14" i="44"/>
  <c r="O13" i="44"/>
  <c r="O12" i="44"/>
  <c r="O11" i="44"/>
  <c r="O10" i="44"/>
  <c r="O9" i="44"/>
  <c r="O8" i="44"/>
  <c r="H24" i="45"/>
  <c r="H23" i="45"/>
  <c r="H22" i="45"/>
  <c r="Q191" i="26"/>
  <c r="Q192" i="26" s="1"/>
  <c r="Q194" i="26" s="1"/>
  <c r="Q190" i="26"/>
  <c r="Q183" i="26"/>
  <c r="Q184" i="26" s="1"/>
  <c r="Q186" i="26" s="1"/>
  <c r="Q176" i="26"/>
  <c r="Q166" i="26"/>
  <c r="Q152" i="26"/>
  <c r="Q153" i="26"/>
  <c r="Q154" i="26"/>
  <c r="Q155" i="26"/>
  <c r="Q157" i="26"/>
  <c r="Q159" i="26"/>
  <c r="Q151" i="26"/>
  <c r="Q140" i="26"/>
  <c r="Q141" i="26"/>
  <c r="Q142" i="26"/>
  <c r="Q143" i="26"/>
  <c r="Q144" i="26"/>
  <c r="Q145" i="26"/>
  <c r="Q146" i="26"/>
  <c r="Q147" i="26"/>
  <c r="Q148" i="26"/>
  <c r="Q139" i="26"/>
  <c r="Q123" i="26"/>
  <c r="Q124" i="26"/>
  <c r="Q125" i="26"/>
  <c r="Q127" i="26"/>
  <c r="Q128" i="26"/>
  <c r="Q129" i="26"/>
  <c r="Q130" i="26"/>
  <c r="Q131" i="26"/>
  <c r="Q132" i="26"/>
  <c r="Q122" i="26"/>
  <c r="Q120" i="26"/>
  <c r="Q101" i="26"/>
  <c r="Q102" i="26"/>
  <c r="Q103" i="26"/>
  <c r="Q104" i="26"/>
  <c r="Q105" i="26"/>
  <c r="Q106" i="26"/>
  <c r="Q107" i="26"/>
  <c r="Q108" i="26"/>
  <c r="Q109" i="26"/>
  <c r="Q110" i="26"/>
  <c r="Q111" i="26"/>
  <c r="Q112" i="26"/>
  <c r="Q113" i="26"/>
  <c r="Q114" i="26"/>
  <c r="Q115" i="26"/>
  <c r="Q116" i="26"/>
  <c r="Q117" i="26"/>
  <c r="Q118" i="26"/>
  <c r="Q119" i="26"/>
  <c r="Q100" i="26"/>
  <c r="Q92" i="26"/>
  <c r="Q93" i="26"/>
  <c r="Q94" i="26"/>
  <c r="Q95" i="26"/>
  <c r="Q96" i="26"/>
  <c r="Q97" i="26"/>
  <c r="Q98" i="26"/>
  <c r="Q91" i="26"/>
  <c r="Q79" i="26"/>
  <c r="Q80" i="26"/>
  <c r="Q81" i="26"/>
  <c r="Q82" i="26"/>
  <c r="Q83" i="26"/>
  <c r="Q84" i="26"/>
  <c r="Q85" i="26"/>
  <c r="Q86" i="26"/>
  <c r="Q87" i="26"/>
  <c r="Q88" i="26"/>
  <c r="Q78" i="26"/>
  <c r="Q49" i="26"/>
  <c r="Q50" i="26"/>
  <c r="Q51" i="26"/>
  <c r="Q52" i="26"/>
  <c r="Q53" i="26"/>
  <c r="Q54" i="26"/>
  <c r="Q55" i="26"/>
  <c r="Q56" i="26"/>
  <c r="Q57" i="26"/>
  <c r="Q58" i="26"/>
  <c r="Q59" i="26"/>
  <c r="Q60" i="26"/>
  <c r="Q61" i="26"/>
  <c r="Q62" i="26"/>
  <c r="Q63" i="26"/>
  <c r="Q65" i="26"/>
  <c r="Q66" i="26"/>
  <c r="Q67" i="26"/>
  <c r="Q69" i="26"/>
  <c r="Q70" i="26"/>
  <c r="Q71" i="26"/>
  <c r="Q48" i="26"/>
  <c r="Q37" i="26"/>
  <c r="Q38" i="26"/>
  <c r="Q39" i="26"/>
  <c r="Q40" i="26"/>
  <c r="Q41" i="26"/>
  <c r="Q42" i="26"/>
  <c r="Q43" i="26"/>
  <c r="Q44" i="26"/>
  <c r="Q45" i="26"/>
  <c r="Q46" i="26"/>
  <c r="Q36" i="26"/>
  <c r="Q9" i="26"/>
  <c r="Q10" i="26"/>
  <c r="Q11" i="26"/>
  <c r="Q12" i="26"/>
  <c r="Q13" i="26"/>
  <c r="Q14" i="26"/>
  <c r="Q15" i="26"/>
  <c r="Q16" i="26"/>
  <c r="Q17" i="26"/>
  <c r="Q18" i="26"/>
  <c r="Q19" i="26"/>
  <c r="Q20" i="26"/>
  <c r="Q21" i="26"/>
  <c r="Q22" i="26"/>
  <c r="Q23" i="26"/>
  <c r="Q24" i="26"/>
  <c r="Q25" i="26"/>
  <c r="Q26" i="26"/>
  <c r="Q27" i="26"/>
  <c r="Q28" i="26"/>
  <c r="Q29" i="26"/>
  <c r="Q30" i="26"/>
  <c r="Q31" i="26"/>
  <c r="Q32" i="26"/>
  <c r="Q33" i="26"/>
  <c r="Q8" i="26"/>
  <c r="R205" i="26"/>
  <c r="Q177" i="26"/>
  <c r="Q179" i="26" s="1"/>
  <c r="Q171" i="26"/>
  <c r="Q170" i="26"/>
  <c r="Q172" i="26" s="1"/>
  <c r="Y62" i="31"/>
  <c r="Y61" i="31"/>
  <c r="Y63" i="31" s="1"/>
  <c r="M27" i="31"/>
  <c r="M29" i="31" s="1"/>
  <c r="Y80" i="39"/>
  <c r="Y81" i="39"/>
  <c r="Y82" i="39"/>
  <c r="Y83" i="39"/>
  <c r="Y85" i="39"/>
  <c r="Y87" i="39"/>
  <c r="Y79" i="39"/>
  <c r="Y68" i="39"/>
  <c r="Y69" i="39"/>
  <c r="Y70" i="39"/>
  <c r="Y71" i="39"/>
  <c r="Y72" i="39"/>
  <c r="Y73" i="39"/>
  <c r="Y74" i="39"/>
  <c r="Y75" i="39"/>
  <c r="Y76" i="39"/>
  <c r="Y67" i="39"/>
  <c r="U67" i="39"/>
  <c r="U68" i="39"/>
  <c r="U69" i="39"/>
  <c r="U70" i="39"/>
  <c r="U71" i="39"/>
  <c r="U72" i="39"/>
  <c r="U73" i="39"/>
  <c r="U74" i="39"/>
  <c r="U75" i="39"/>
  <c r="U76" i="39"/>
  <c r="U79" i="39"/>
  <c r="U80" i="39"/>
  <c r="U81" i="39"/>
  <c r="U82" i="39"/>
  <c r="U83" i="39"/>
  <c r="U85" i="39"/>
  <c r="U87" i="39"/>
  <c r="M46" i="39"/>
  <c r="M45" i="39"/>
  <c r="M23" i="32"/>
  <c r="M25" i="32" s="1"/>
  <c r="Y62" i="34"/>
  <c r="Y63" i="34" s="1"/>
  <c r="M23" i="34"/>
  <c r="M25" i="34" s="1"/>
  <c r="O133" i="44" l="1"/>
  <c r="AA61" i="46"/>
  <c r="AB61" i="46" s="1"/>
  <c r="X61" i="46"/>
  <c r="AA62" i="46"/>
  <c r="AB62" i="46" s="1"/>
  <c r="X62" i="46"/>
  <c r="Q72" i="26"/>
  <c r="Q205" i="26" s="1"/>
  <c r="I211" i="26" s="1"/>
  <c r="Q73" i="26"/>
  <c r="Q206" i="26" s="1"/>
  <c r="I212" i="26" s="1"/>
  <c r="O134" i="44"/>
  <c r="O135" i="44" s="1"/>
  <c r="Q161" i="26"/>
  <c r="O192" i="44"/>
  <c r="O194" i="44" s="1"/>
  <c r="O160" i="44"/>
  <c r="O73" i="44"/>
  <c r="O72" i="44"/>
  <c r="O161" i="44"/>
  <c r="O207" i="44"/>
  <c r="Q160" i="26"/>
  <c r="Q134" i="26"/>
  <c r="Q133" i="26"/>
  <c r="Q74" i="26"/>
  <c r="Y88" i="39"/>
  <c r="M47" i="39"/>
  <c r="Y113" i="40"/>
  <c r="Y114" i="40"/>
  <c r="Y115" i="40"/>
  <c r="Y116" i="40"/>
  <c r="Y117" i="40"/>
  <c r="Y118" i="40"/>
  <c r="Y119" i="40"/>
  <c r="Y121" i="40"/>
  <c r="Y122" i="40"/>
  <c r="Y123" i="40"/>
  <c r="Y124" i="40"/>
  <c r="Y125" i="40"/>
  <c r="Y126" i="40"/>
  <c r="Y127" i="40"/>
  <c r="Y128" i="40"/>
  <c r="Y129" i="40"/>
  <c r="Y130" i="40"/>
  <c r="Y131" i="40"/>
  <c r="Y132" i="40"/>
  <c r="Y133" i="40"/>
  <c r="Y134" i="40"/>
  <c r="Y135" i="40"/>
  <c r="Y136" i="40"/>
  <c r="Y137" i="40"/>
  <c r="Y138" i="40"/>
  <c r="Y139" i="40"/>
  <c r="Y140" i="40"/>
  <c r="Y141" i="40"/>
  <c r="Y143" i="40"/>
  <c r="Y144" i="40"/>
  <c r="Y145" i="40"/>
  <c r="Y146" i="40"/>
  <c r="Y148" i="40"/>
  <c r="Y149" i="40"/>
  <c r="Y150" i="40"/>
  <c r="Y151" i="40"/>
  <c r="Y152" i="40"/>
  <c r="Y153" i="40"/>
  <c r="Y112" i="40"/>
  <c r="Y100" i="40"/>
  <c r="Y101" i="40"/>
  <c r="Y102" i="40"/>
  <c r="Y103" i="40"/>
  <c r="Y104" i="40"/>
  <c r="Y105" i="40"/>
  <c r="Y106" i="40"/>
  <c r="Y107" i="40"/>
  <c r="Y108" i="40"/>
  <c r="Y109" i="40"/>
  <c r="Y99" i="40"/>
  <c r="M78" i="40"/>
  <c r="M77" i="40"/>
  <c r="Y66" i="29"/>
  <c r="Y64" i="29"/>
  <c r="Y67" i="29" s="1"/>
  <c r="M27" i="29"/>
  <c r="L106" i="25" s="1"/>
  <c r="M26" i="29"/>
  <c r="M28" i="29" s="1"/>
  <c r="L7" i="25"/>
  <c r="L129" i="25"/>
  <c r="L128" i="25"/>
  <c r="L14" i="25"/>
  <c r="L12" i="25"/>
  <c r="L11" i="25"/>
  <c r="L10" i="25"/>
  <c r="L9" i="25"/>
  <c r="L8" i="25"/>
  <c r="Y137" i="41"/>
  <c r="Y138" i="41"/>
  <c r="Y139" i="41"/>
  <c r="Y140" i="41"/>
  <c r="Y141" i="41"/>
  <c r="Y142" i="41"/>
  <c r="Y143" i="41"/>
  <c r="Y144" i="41"/>
  <c r="Y145" i="41"/>
  <c r="Y146" i="41"/>
  <c r="Y148" i="41"/>
  <c r="Y149" i="41"/>
  <c r="Y150" i="41"/>
  <c r="Y151" i="41"/>
  <c r="Y152" i="41"/>
  <c r="Y153" i="41"/>
  <c r="Y154" i="41"/>
  <c r="Y155" i="41"/>
  <c r="Y156" i="41"/>
  <c r="Y157" i="41"/>
  <c r="Y158" i="41"/>
  <c r="Y159" i="41"/>
  <c r="Y160" i="41"/>
  <c r="Y161" i="41"/>
  <c r="Y162" i="41"/>
  <c r="Y163" i="41"/>
  <c r="Y165" i="41"/>
  <c r="Y166" i="41"/>
  <c r="Y167" i="41"/>
  <c r="Y169" i="41"/>
  <c r="Y170" i="41"/>
  <c r="Y171" i="41"/>
  <c r="Y136" i="41"/>
  <c r="Y109" i="41"/>
  <c r="Y110" i="41"/>
  <c r="Y111" i="41"/>
  <c r="Y112" i="41"/>
  <c r="Y113" i="41"/>
  <c r="Y114" i="41"/>
  <c r="Y115" i="41"/>
  <c r="Y116" i="41"/>
  <c r="Y117" i="41"/>
  <c r="Y118" i="41"/>
  <c r="Y119" i="41"/>
  <c r="Y120" i="41"/>
  <c r="Y121" i="41"/>
  <c r="Y122" i="41"/>
  <c r="Y123" i="41"/>
  <c r="Y124" i="41"/>
  <c r="Y125" i="41"/>
  <c r="Y126" i="41"/>
  <c r="Y127" i="41"/>
  <c r="Y128" i="41"/>
  <c r="Y129" i="41"/>
  <c r="Y130" i="41"/>
  <c r="Y131" i="41"/>
  <c r="Y132" i="41"/>
  <c r="Y133" i="41"/>
  <c r="Y108" i="41"/>
  <c r="G87" i="41"/>
  <c r="G88" i="41"/>
  <c r="L88" i="41"/>
  <c r="L87" i="41"/>
  <c r="I24" i="45"/>
  <c r="G24" i="45"/>
  <c r="F24" i="45"/>
  <c r="G23" i="45"/>
  <c r="D23" i="45"/>
  <c r="E23" i="45"/>
  <c r="F23" i="45"/>
  <c r="I23" i="45"/>
  <c r="I22" i="45"/>
  <c r="D22" i="45"/>
  <c r="E22" i="45"/>
  <c r="G22" i="45"/>
  <c r="J42" i="25"/>
  <c r="I42" i="25"/>
  <c r="O205" i="44" l="1"/>
  <c r="H211" i="44" s="1"/>
  <c r="AB63" i="46"/>
  <c r="X63" i="46"/>
  <c r="Q162" i="26"/>
  <c r="O206" i="44"/>
  <c r="H212" i="44" s="1"/>
  <c r="O162" i="44"/>
  <c r="L89" i="41"/>
  <c r="O74" i="44"/>
  <c r="Q135" i="26"/>
  <c r="M79" i="40"/>
  <c r="Y154" i="40"/>
  <c r="Y172" i="41"/>
  <c r="G89" i="41"/>
  <c r="U61" i="31"/>
  <c r="U62" i="31"/>
  <c r="I27" i="31"/>
  <c r="I29" i="31" s="1"/>
  <c r="J27" i="31"/>
  <c r="J29" i="31" s="1"/>
  <c r="K27" i="31"/>
  <c r="K29" i="31" s="1"/>
  <c r="U63" i="31" l="1"/>
  <c r="Z62" i="31"/>
  <c r="AA62" i="31" s="1"/>
  <c r="AB62" i="31" s="1"/>
  <c r="Z61" i="31"/>
  <c r="AA61" i="31" s="1"/>
  <c r="AB61" i="31" s="1"/>
  <c r="AB63" i="31" s="1"/>
  <c r="T62" i="31"/>
  <c r="T61" i="31"/>
  <c r="P62" i="31"/>
  <c r="P61" i="31"/>
  <c r="L62" i="31"/>
  <c r="L61" i="31"/>
  <c r="H62" i="31"/>
  <c r="H61" i="31"/>
  <c r="T87" i="39"/>
  <c r="T85" i="39"/>
  <c r="T83" i="39"/>
  <c r="T82" i="39"/>
  <c r="T81" i="39"/>
  <c r="T80" i="39"/>
  <c r="T79" i="39"/>
  <c r="P87" i="39"/>
  <c r="P85" i="39"/>
  <c r="P83" i="39"/>
  <c r="P82" i="39"/>
  <c r="P81" i="39"/>
  <c r="P80" i="39"/>
  <c r="P79" i="39"/>
  <c r="L87" i="39"/>
  <c r="L85" i="39"/>
  <c r="L83" i="39"/>
  <c r="L82" i="39"/>
  <c r="L81" i="39"/>
  <c r="L80" i="39"/>
  <c r="L79" i="39"/>
  <c r="T76" i="39"/>
  <c r="T75" i="39"/>
  <c r="T74" i="39"/>
  <c r="T73" i="39"/>
  <c r="T72" i="39"/>
  <c r="T71" i="39"/>
  <c r="T70" i="39"/>
  <c r="T69" i="39"/>
  <c r="T68" i="39"/>
  <c r="T67" i="39"/>
  <c r="P76" i="39"/>
  <c r="P75" i="39"/>
  <c r="P74" i="39"/>
  <c r="P73" i="39"/>
  <c r="P72" i="39"/>
  <c r="P71" i="39"/>
  <c r="P70" i="39"/>
  <c r="P69" i="39"/>
  <c r="P68" i="39"/>
  <c r="P67" i="39"/>
  <c r="L76" i="39"/>
  <c r="L75" i="39"/>
  <c r="L74" i="39"/>
  <c r="L73" i="39"/>
  <c r="L72" i="39"/>
  <c r="L71" i="39"/>
  <c r="L70" i="39"/>
  <c r="L69" i="39"/>
  <c r="L68" i="39"/>
  <c r="L67" i="39"/>
  <c r="H80" i="39"/>
  <c r="H81" i="39"/>
  <c r="H82" i="39"/>
  <c r="H83" i="39"/>
  <c r="H85" i="39"/>
  <c r="H87" i="39"/>
  <c r="H79" i="39"/>
  <c r="H68" i="39"/>
  <c r="H69" i="39"/>
  <c r="H70" i="39"/>
  <c r="H71" i="39"/>
  <c r="H72" i="39"/>
  <c r="H73" i="39"/>
  <c r="H74" i="39"/>
  <c r="H75" i="39"/>
  <c r="H76" i="39"/>
  <c r="H67" i="39"/>
  <c r="H62" i="34"/>
  <c r="L62" i="34"/>
  <c r="U67" i="32" l="1"/>
  <c r="Q67" i="32"/>
  <c r="O67" i="32"/>
  <c r="N67" i="32"/>
  <c r="L68" i="32"/>
  <c r="I68" i="32"/>
  <c r="E68" i="32"/>
  <c r="M67" i="32"/>
  <c r="H67" i="32"/>
  <c r="H68" i="32" s="1"/>
  <c r="Q62" i="34"/>
  <c r="U62" i="34"/>
  <c r="M62" i="34"/>
  <c r="U66" i="29"/>
  <c r="Q66" i="29"/>
  <c r="M66" i="29"/>
  <c r="I66" i="29"/>
  <c r="E66" i="29"/>
  <c r="U64" i="29"/>
  <c r="Q64" i="29"/>
  <c r="M64" i="29"/>
  <c r="I64" i="29"/>
  <c r="E64" i="29"/>
  <c r="I67" i="29" l="1"/>
  <c r="J64" i="29" s="1"/>
  <c r="K64" i="29" s="1"/>
  <c r="L64" i="29" s="1"/>
  <c r="M67" i="29"/>
  <c r="N64" i="29" s="1"/>
  <c r="O64" i="29" s="1"/>
  <c r="P64" i="29" s="1"/>
  <c r="Q68" i="32"/>
  <c r="R67" i="32" s="1"/>
  <c r="S67" i="32" s="1"/>
  <c r="T67" i="32" s="1"/>
  <c r="T68" i="32" s="1"/>
  <c r="E67" i="29"/>
  <c r="F66" i="29" s="1"/>
  <c r="H66" i="29" s="1"/>
  <c r="Q67" i="29"/>
  <c r="R66" i="29" s="1"/>
  <c r="T66" i="29" s="1"/>
  <c r="U67" i="29"/>
  <c r="P67" i="32"/>
  <c r="P68" i="32" s="1"/>
  <c r="M68" i="32"/>
  <c r="U68" i="32"/>
  <c r="V67" i="32" s="1"/>
  <c r="W67" i="32" s="1"/>
  <c r="X67" i="32" s="1"/>
  <c r="X68" i="32" s="1"/>
  <c r="H63" i="34"/>
  <c r="L63" i="34"/>
  <c r="I63" i="34"/>
  <c r="Q63" i="34"/>
  <c r="R62" i="34" s="1"/>
  <c r="S62" i="34" s="1"/>
  <c r="T62" i="34" s="1"/>
  <c r="T63" i="34" s="1"/>
  <c r="E63" i="34"/>
  <c r="M63" i="34"/>
  <c r="N62" i="34" s="1"/>
  <c r="O62" i="34" s="1"/>
  <c r="P62" i="34" s="1"/>
  <c r="P63" i="34" s="1"/>
  <c r="U63" i="34"/>
  <c r="V66" i="29" l="1"/>
  <c r="W66" i="29" s="1"/>
  <c r="X66" i="29" s="1"/>
  <c r="Z66" i="29"/>
  <c r="AA66" i="29" s="1"/>
  <c r="AB66" i="29" s="1"/>
  <c r="Z64" i="29"/>
  <c r="V62" i="34"/>
  <c r="W62" i="34" s="1"/>
  <c r="X62" i="34" s="1"/>
  <c r="X63" i="34" s="1"/>
  <c r="Z62" i="34"/>
  <c r="AA62" i="34" s="1"/>
  <c r="AB62" i="34" s="1"/>
  <c r="AB63" i="34" s="1"/>
  <c r="J66" i="29"/>
  <c r="L66" i="29" s="1"/>
  <c r="F64" i="29"/>
  <c r="G64" i="29" s="1"/>
  <c r="H64" i="29" s="1"/>
  <c r="H67" i="29" s="1"/>
  <c r="N66" i="29"/>
  <c r="P66" i="29" s="1"/>
  <c r="P67" i="29" s="1"/>
  <c r="V64" i="29"/>
  <c r="W64" i="29" s="1"/>
  <c r="X64" i="29" s="1"/>
  <c r="X67" i="29" s="1"/>
  <c r="R64" i="29"/>
  <c r="S64" i="29" s="1"/>
  <c r="T64" i="29" s="1"/>
  <c r="T67" i="29" s="1"/>
  <c r="L67" i="29"/>
  <c r="U149" i="40"/>
  <c r="U150" i="40"/>
  <c r="U151" i="40"/>
  <c r="U152" i="40"/>
  <c r="U153" i="40"/>
  <c r="U148" i="40"/>
  <c r="U144" i="40"/>
  <c r="U145" i="40"/>
  <c r="U146" i="40"/>
  <c r="U143" i="40"/>
  <c r="U122" i="40"/>
  <c r="U123" i="40"/>
  <c r="U124" i="40"/>
  <c r="U125" i="40"/>
  <c r="U126" i="40"/>
  <c r="U127" i="40"/>
  <c r="U128" i="40"/>
  <c r="U129" i="40"/>
  <c r="U130" i="40"/>
  <c r="U131" i="40"/>
  <c r="U132" i="40"/>
  <c r="U133" i="40"/>
  <c r="U134" i="40"/>
  <c r="U135" i="40"/>
  <c r="U136" i="40"/>
  <c r="U137" i="40"/>
  <c r="U138" i="40"/>
  <c r="U139" i="40"/>
  <c r="U140" i="40"/>
  <c r="U141" i="40"/>
  <c r="U121" i="40"/>
  <c r="U113" i="40"/>
  <c r="U114" i="40"/>
  <c r="U115" i="40"/>
  <c r="U116" i="40"/>
  <c r="U117" i="40"/>
  <c r="U118" i="40"/>
  <c r="U119" i="40"/>
  <c r="U112" i="40"/>
  <c r="U100" i="40"/>
  <c r="U101" i="40"/>
  <c r="U102" i="40"/>
  <c r="U103" i="40"/>
  <c r="U104" i="40"/>
  <c r="U105" i="40"/>
  <c r="U106" i="40"/>
  <c r="U107" i="40"/>
  <c r="U108" i="40"/>
  <c r="U109" i="40"/>
  <c r="U99" i="40"/>
  <c r="Q149" i="40"/>
  <c r="Q150" i="40"/>
  <c r="Q151" i="40"/>
  <c r="Q152" i="40"/>
  <c r="Q153" i="40"/>
  <c r="Q148" i="40"/>
  <c r="Q144" i="40"/>
  <c r="Q145" i="40"/>
  <c r="Q146" i="40"/>
  <c r="Q143" i="40"/>
  <c r="Q122" i="40"/>
  <c r="Q123" i="40"/>
  <c r="Q124" i="40"/>
  <c r="Q125" i="40"/>
  <c r="Q126" i="40"/>
  <c r="Q127" i="40"/>
  <c r="Q128" i="40"/>
  <c r="Q129" i="40"/>
  <c r="Q130" i="40"/>
  <c r="Q131" i="40"/>
  <c r="Q132" i="40"/>
  <c r="Q133" i="40"/>
  <c r="Q134" i="40"/>
  <c r="Q135" i="40"/>
  <c r="Q136" i="40"/>
  <c r="Q137" i="40"/>
  <c r="Q138" i="40"/>
  <c r="Q139" i="40"/>
  <c r="Q140" i="40"/>
  <c r="Q141" i="40"/>
  <c r="Q121" i="40"/>
  <c r="Q113" i="40"/>
  <c r="Q114" i="40"/>
  <c r="Q115" i="40"/>
  <c r="Q116" i="40"/>
  <c r="Q117" i="40"/>
  <c r="Q118" i="40"/>
  <c r="Q119" i="40"/>
  <c r="Q112" i="40"/>
  <c r="Q100" i="40"/>
  <c r="Q101" i="40"/>
  <c r="Q102" i="40"/>
  <c r="Q103" i="40"/>
  <c r="Q104" i="40"/>
  <c r="Q105" i="40"/>
  <c r="Q106" i="40"/>
  <c r="Q107" i="40"/>
  <c r="Q108" i="40"/>
  <c r="Q109" i="40"/>
  <c r="Q99" i="40"/>
  <c r="M149" i="40"/>
  <c r="M150" i="40"/>
  <c r="M151" i="40"/>
  <c r="M152" i="40"/>
  <c r="M153" i="40"/>
  <c r="M148" i="40"/>
  <c r="M146" i="40"/>
  <c r="M144" i="40"/>
  <c r="M145" i="40"/>
  <c r="M143" i="40"/>
  <c r="M122" i="40"/>
  <c r="M123" i="40"/>
  <c r="M124" i="40"/>
  <c r="M125" i="40"/>
  <c r="M126" i="40"/>
  <c r="M127" i="40"/>
  <c r="M128" i="40"/>
  <c r="M129" i="40"/>
  <c r="M130" i="40"/>
  <c r="M131" i="40"/>
  <c r="M132" i="40"/>
  <c r="M133" i="40"/>
  <c r="M134" i="40"/>
  <c r="M135" i="40"/>
  <c r="M136" i="40"/>
  <c r="M137" i="40"/>
  <c r="M138" i="40"/>
  <c r="M139" i="40"/>
  <c r="M140" i="40"/>
  <c r="M141" i="40"/>
  <c r="M121" i="40"/>
  <c r="M113" i="40"/>
  <c r="M114" i="40"/>
  <c r="M115" i="40"/>
  <c r="M116" i="40"/>
  <c r="M117" i="40"/>
  <c r="M118" i="40"/>
  <c r="M119" i="40"/>
  <c r="M112" i="40"/>
  <c r="M100" i="40"/>
  <c r="M101" i="40"/>
  <c r="M102" i="40"/>
  <c r="M103" i="40"/>
  <c r="M104" i="40"/>
  <c r="M105" i="40"/>
  <c r="M106" i="40"/>
  <c r="M107" i="40"/>
  <c r="M108" i="40"/>
  <c r="M109" i="40"/>
  <c r="M99" i="40"/>
  <c r="U170" i="41"/>
  <c r="U171" i="41"/>
  <c r="U169" i="41"/>
  <c r="U166" i="41"/>
  <c r="U167" i="41"/>
  <c r="U165" i="41"/>
  <c r="U149" i="41"/>
  <c r="U150" i="41"/>
  <c r="U151" i="41"/>
  <c r="U152" i="41"/>
  <c r="U153" i="41"/>
  <c r="U154" i="41"/>
  <c r="U155" i="41"/>
  <c r="U156" i="41"/>
  <c r="U157" i="41"/>
  <c r="U158" i="41"/>
  <c r="U159" i="41"/>
  <c r="U160" i="41"/>
  <c r="U161" i="41"/>
  <c r="U162" i="41"/>
  <c r="U163" i="41"/>
  <c r="U148" i="41"/>
  <c r="U137" i="41"/>
  <c r="U138" i="41"/>
  <c r="U139" i="41"/>
  <c r="U140" i="41"/>
  <c r="U141" i="41"/>
  <c r="U142" i="41"/>
  <c r="U143" i="41"/>
  <c r="U144" i="41"/>
  <c r="U145" i="41"/>
  <c r="U146" i="41"/>
  <c r="U136" i="41"/>
  <c r="U109" i="41"/>
  <c r="U110" i="41"/>
  <c r="U111" i="41"/>
  <c r="U112" i="41"/>
  <c r="U113" i="41"/>
  <c r="U114" i="41"/>
  <c r="U115" i="41"/>
  <c r="U116" i="41"/>
  <c r="U117" i="41"/>
  <c r="U118" i="41"/>
  <c r="U119" i="41"/>
  <c r="U120" i="41"/>
  <c r="U121" i="41"/>
  <c r="U122" i="41"/>
  <c r="U123" i="41"/>
  <c r="U124" i="41"/>
  <c r="U125" i="41"/>
  <c r="U126" i="41"/>
  <c r="U127" i="41"/>
  <c r="U128" i="41"/>
  <c r="U129" i="41"/>
  <c r="U130" i="41"/>
  <c r="U131" i="41"/>
  <c r="U132" i="41"/>
  <c r="U133" i="41"/>
  <c r="U108" i="41"/>
  <c r="Q170" i="41"/>
  <c r="Q171" i="41"/>
  <c r="Q169" i="41"/>
  <c r="Q166" i="41"/>
  <c r="Q167" i="41"/>
  <c r="Q165" i="41"/>
  <c r="Q149" i="41"/>
  <c r="Q150" i="41"/>
  <c r="Q151" i="41"/>
  <c r="Q152" i="41"/>
  <c r="Q153" i="41"/>
  <c r="Q154" i="41"/>
  <c r="Q155" i="41"/>
  <c r="Q156" i="41"/>
  <c r="Q157" i="41"/>
  <c r="Q158" i="41"/>
  <c r="Q159" i="41"/>
  <c r="Q160" i="41"/>
  <c r="Q161" i="41"/>
  <c r="Q162" i="41"/>
  <c r="Q163" i="41"/>
  <c r="Q148" i="41"/>
  <c r="Q137" i="41"/>
  <c r="Q138" i="41"/>
  <c r="Q139" i="41"/>
  <c r="Q140" i="41"/>
  <c r="Q141" i="41"/>
  <c r="Q142" i="41"/>
  <c r="Q143" i="41"/>
  <c r="Q144" i="41"/>
  <c r="Q145" i="41"/>
  <c r="Q146" i="41"/>
  <c r="Q136" i="41"/>
  <c r="Q109" i="41"/>
  <c r="Q110" i="41"/>
  <c r="Q111" i="41"/>
  <c r="Q112" i="41"/>
  <c r="Q113" i="41"/>
  <c r="Q114" i="41"/>
  <c r="Q115" i="41"/>
  <c r="Q116" i="41"/>
  <c r="Q117" i="41"/>
  <c r="Q118" i="41"/>
  <c r="Q119" i="41"/>
  <c r="Q120" i="41"/>
  <c r="Q121" i="41"/>
  <c r="Q122" i="41"/>
  <c r="Q123" i="41"/>
  <c r="Q124" i="41"/>
  <c r="Q125" i="41"/>
  <c r="Q126" i="41"/>
  <c r="Q127" i="41"/>
  <c r="Q128" i="41"/>
  <c r="Q129" i="41"/>
  <c r="Q130" i="41"/>
  <c r="Q131" i="41"/>
  <c r="Q132" i="41"/>
  <c r="Q133" i="41"/>
  <c r="Q108" i="41"/>
  <c r="M170" i="41"/>
  <c r="M171" i="41"/>
  <c r="M169" i="41"/>
  <c r="M166" i="41"/>
  <c r="M167" i="41"/>
  <c r="M165" i="41"/>
  <c r="M149" i="41"/>
  <c r="M150" i="41"/>
  <c r="M151" i="41"/>
  <c r="M152" i="41"/>
  <c r="M153" i="41"/>
  <c r="M154" i="41"/>
  <c r="M155" i="41"/>
  <c r="M156" i="41"/>
  <c r="M157" i="41"/>
  <c r="M158" i="41"/>
  <c r="M159" i="41"/>
  <c r="M160" i="41"/>
  <c r="M161" i="41"/>
  <c r="M162" i="41"/>
  <c r="M163" i="41"/>
  <c r="M148" i="41"/>
  <c r="M146" i="41"/>
  <c r="M137" i="41"/>
  <c r="M138" i="41"/>
  <c r="M139" i="41"/>
  <c r="M140" i="41"/>
  <c r="M141" i="41"/>
  <c r="M142" i="41"/>
  <c r="M143" i="41"/>
  <c r="M144" i="41"/>
  <c r="M145" i="41"/>
  <c r="M136" i="41"/>
  <c r="M109" i="41"/>
  <c r="M110" i="41"/>
  <c r="M111" i="41"/>
  <c r="M112" i="41"/>
  <c r="M113" i="41"/>
  <c r="M114" i="41"/>
  <c r="M115" i="41"/>
  <c r="M116" i="41"/>
  <c r="M117" i="41"/>
  <c r="M118" i="41"/>
  <c r="M119" i="41"/>
  <c r="M120" i="41"/>
  <c r="M121" i="41"/>
  <c r="M122" i="41"/>
  <c r="M123" i="41"/>
  <c r="M124" i="41"/>
  <c r="M125" i="41"/>
  <c r="M126" i="41"/>
  <c r="M127" i="41"/>
  <c r="M128" i="41"/>
  <c r="M129" i="41"/>
  <c r="M130" i="41"/>
  <c r="M131" i="41"/>
  <c r="M132" i="41"/>
  <c r="M133" i="41"/>
  <c r="M108" i="41"/>
  <c r="H170" i="41"/>
  <c r="H171" i="41"/>
  <c r="H169" i="41"/>
  <c r="H166" i="41"/>
  <c r="H167" i="41"/>
  <c r="H165" i="41"/>
  <c r="H149" i="41"/>
  <c r="H150" i="41"/>
  <c r="H151" i="41"/>
  <c r="H152" i="41"/>
  <c r="H153" i="41"/>
  <c r="H154" i="41"/>
  <c r="H155" i="41"/>
  <c r="H156" i="41"/>
  <c r="H157" i="41"/>
  <c r="H158" i="41"/>
  <c r="H159" i="41"/>
  <c r="H160" i="41"/>
  <c r="H161" i="41"/>
  <c r="H162" i="41"/>
  <c r="H163" i="41"/>
  <c r="H148" i="41"/>
  <c r="H137" i="41"/>
  <c r="H138" i="41"/>
  <c r="H139" i="41"/>
  <c r="H140" i="41"/>
  <c r="H141" i="41"/>
  <c r="H142" i="41"/>
  <c r="H143" i="41"/>
  <c r="H144" i="41"/>
  <c r="H145" i="41"/>
  <c r="H146" i="41"/>
  <c r="H136" i="41"/>
  <c r="H109" i="41"/>
  <c r="H110" i="41"/>
  <c r="H111" i="41"/>
  <c r="H112" i="41"/>
  <c r="H113" i="41"/>
  <c r="H114" i="41"/>
  <c r="H115" i="41"/>
  <c r="H116" i="41"/>
  <c r="H117" i="41"/>
  <c r="H118" i="41"/>
  <c r="H119" i="41"/>
  <c r="H120" i="41"/>
  <c r="H121" i="41"/>
  <c r="H122" i="41"/>
  <c r="H123" i="41"/>
  <c r="H124" i="41"/>
  <c r="H125" i="41"/>
  <c r="H126" i="41"/>
  <c r="H127" i="41"/>
  <c r="H128" i="41"/>
  <c r="H129" i="41"/>
  <c r="H130" i="41"/>
  <c r="H131" i="41"/>
  <c r="H132" i="41"/>
  <c r="H133" i="41"/>
  <c r="H108" i="41"/>
  <c r="D170" i="41"/>
  <c r="D171" i="41"/>
  <c r="D169" i="41"/>
  <c r="D166" i="41"/>
  <c r="D167" i="41"/>
  <c r="D165" i="41"/>
  <c r="D149" i="41"/>
  <c r="D150" i="41"/>
  <c r="D151" i="41"/>
  <c r="D152" i="41"/>
  <c r="D153" i="41"/>
  <c r="D154" i="41"/>
  <c r="D155" i="41"/>
  <c r="D156" i="41"/>
  <c r="D157" i="41"/>
  <c r="D158" i="41"/>
  <c r="D159" i="41"/>
  <c r="D160" i="41"/>
  <c r="D161" i="41"/>
  <c r="D162" i="41"/>
  <c r="D163" i="41"/>
  <c r="D148" i="41"/>
  <c r="D137" i="41"/>
  <c r="D138" i="41"/>
  <c r="D139" i="41"/>
  <c r="D140" i="41"/>
  <c r="D141" i="41"/>
  <c r="D142" i="41"/>
  <c r="D143" i="41"/>
  <c r="D144" i="41"/>
  <c r="D145" i="41"/>
  <c r="D146" i="41"/>
  <c r="D136" i="41"/>
  <c r="D109" i="41"/>
  <c r="D110" i="41"/>
  <c r="D111" i="41"/>
  <c r="D112" i="41"/>
  <c r="D113" i="41"/>
  <c r="D114" i="41"/>
  <c r="D115" i="41"/>
  <c r="D116" i="41"/>
  <c r="D117" i="41"/>
  <c r="D118" i="41"/>
  <c r="D119" i="41"/>
  <c r="D120" i="41"/>
  <c r="D121" i="41"/>
  <c r="D122" i="41"/>
  <c r="D123" i="41"/>
  <c r="D124" i="41"/>
  <c r="D125" i="41"/>
  <c r="D126" i="41"/>
  <c r="D127" i="41"/>
  <c r="D128" i="41"/>
  <c r="D129" i="41"/>
  <c r="D130" i="41"/>
  <c r="D131" i="41"/>
  <c r="D132" i="41"/>
  <c r="D133" i="41"/>
  <c r="D108" i="41"/>
  <c r="AA64" i="29" l="1"/>
  <c r="AB64" i="29"/>
  <c r="AB67" i="29" s="1"/>
  <c r="Q154" i="40"/>
  <c r="R123" i="40" s="1"/>
  <c r="S123" i="40" s="1"/>
  <c r="T123" i="40" s="1"/>
  <c r="U88" i="39"/>
  <c r="U154" i="40"/>
  <c r="V141" i="40" s="1"/>
  <c r="W141" i="40" s="1"/>
  <c r="X141" i="40" s="1"/>
  <c r="M154" i="40"/>
  <c r="N106" i="40" s="1"/>
  <c r="H172" i="41"/>
  <c r="I140" i="41" s="1"/>
  <c r="D172" i="41"/>
  <c r="E144" i="41" s="1"/>
  <c r="Q172" i="41"/>
  <c r="R163" i="41" s="1"/>
  <c r="S163" i="41" s="1"/>
  <c r="T163" i="41" s="1"/>
  <c r="M172" i="41"/>
  <c r="N130" i="41" s="1"/>
  <c r="O130" i="41" s="1"/>
  <c r="P130" i="41" s="1"/>
  <c r="U172" i="41"/>
  <c r="N115" i="40" l="1"/>
  <c r="O115" i="40" s="1"/>
  <c r="N117" i="40"/>
  <c r="N102" i="40"/>
  <c r="O102" i="40" s="1"/>
  <c r="P102" i="40" s="1"/>
  <c r="Z76" i="39"/>
  <c r="AA76" i="39" s="1"/>
  <c r="AB76" i="39" s="1"/>
  <c r="Z75" i="39"/>
  <c r="AA75" i="39" s="1"/>
  <c r="AB75" i="39" s="1"/>
  <c r="Z81" i="39"/>
  <c r="Z80" i="39"/>
  <c r="AA80" i="39" s="1"/>
  <c r="AB80" i="39" s="1"/>
  <c r="Z79" i="39"/>
  <c r="AA79" i="39" s="1"/>
  <c r="AB79" i="39" s="1"/>
  <c r="Z70" i="39"/>
  <c r="Z85" i="39"/>
  <c r="AA85" i="39" s="1"/>
  <c r="AB85" i="39" s="1"/>
  <c r="Z71" i="39"/>
  <c r="AA71" i="39" s="1"/>
  <c r="AB71" i="39" s="1"/>
  <c r="Z67" i="39"/>
  <c r="AA67" i="39" s="1"/>
  <c r="AB67" i="39" s="1"/>
  <c r="Z74" i="39"/>
  <c r="AA74" i="39" s="1"/>
  <c r="AB74" i="39" s="1"/>
  <c r="Z68" i="39"/>
  <c r="AA68" i="39" s="1"/>
  <c r="AB68" i="39" s="1"/>
  <c r="Z87" i="39"/>
  <c r="AA87" i="39" s="1"/>
  <c r="AB87" i="39" s="1"/>
  <c r="Z73" i="39"/>
  <c r="AA73" i="39" s="1"/>
  <c r="AB73" i="39" s="1"/>
  <c r="Z69" i="39"/>
  <c r="AA69" i="39" s="1"/>
  <c r="AB69" i="39" s="1"/>
  <c r="Z82" i="39"/>
  <c r="AA82" i="39" s="1"/>
  <c r="AB82" i="39" s="1"/>
  <c r="Z83" i="39"/>
  <c r="AA83" i="39" s="1"/>
  <c r="AB83" i="39" s="1"/>
  <c r="Z72" i="39"/>
  <c r="AA72" i="39" s="1"/>
  <c r="AB72" i="39" s="1"/>
  <c r="V80" i="39"/>
  <c r="V70" i="39"/>
  <c r="V73" i="39"/>
  <c r="V76" i="39"/>
  <c r="V81" i="39"/>
  <c r="V85" i="39"/>
  <c r="V69" i="39"/>
  <c r="V83" i="39"/>
  <c r="V75" i="39"/>
  <c r="V79" i="39"/>
  <c r="V72" i="39"/>
  <c r="V82" i="39"/>
  <c r="V74" i="39"/>
  <c r="V87" i="39"/>
  <c r="V71" i="39"/>
  <c r="V68" i="39"/>
  <c r="V67" i="39"/>
  <c r="N100" i="40"/>
  <c r="O100" i="40" s="1"/>
  <c r="N125" i="40"/>
  <c r="N109" i="40"/>
  <c r="O109" i="40" s="1"/>
  <c r="N105" i="40"/>
  <c r="O105" i="40" s="1"/>
  <c r="P105" i="40" s="1"/>
  <c r="N139" i="40"/>
  <c r="O139" i="40" s="1"/>
  <c r="P139" i="40" s="1"/>
  <c r="V127" i="40"/>
  <c r="W127" i="40" s="1"/>
  <c r="X127" i="40" s="1"/>
  <c r="V118" i="40"/>
  <c r="W118" i="40" s="1"/>
  <c r="X118" i="40" s="1"/>
  <c r="R139" i="40"/>
  <c r="S139" i="40" s="1"/>
  <c r="T139" i="40" s="1"/>
  <c r="V123" i="40"/>
  <c r="W123" i="40" s="1"/>
  <c r="X123" i="40" s="1"/>
  <c r="Z128" i="40"/>
  <c r="AA128" i="40" s="1"/>
  <c r="AB128" i="40" s="1"/>
  <c r="Z107" i="40"/>
  <c r="AA107" i="40" s="1"/>
  <c r="AB107" i="40" s="1"/>
  <c r="Z145" i="40"/>
  <c r="Z121" i="40"/>
  <c r="AA121" i="40" s="1"/>
  <c r="AB121" i="40" s="1"/>
  <c r="Z102" i="40"/>
  <c r="Z109" i="40"/>
  <c r="AA109" i="40" s="1"/>
  <c r="AB109" i="40" s="1"/>
  <c r="Z124" i="40"/>
  <c r="AA124" i="40" s="1"/>
  <c r="AB124" i="40" s="1"/>
  <c r="Z136" i="40"/>
  <c r="AA136" i="40" s="1"/>
  <c r="AB136" i="40" s="1"/>
  <c r="Z119" i="40"/>
  <c r="AA119" i="40" s="1"/>
  <c r="AB119" i="40" s="1"/>
  <c r="Z104" i="40"/>
  <c r="AA104" i="40" s="1"/>
  <c r="AB104" i="40" s="1"/>
  <c r="Z140" i="40"/>
  <c r="AA140" i="40" s="1"/>
  <c r="AB140" i="40" s="1"/>
  <c r="Z122" i="40"/>
  <c r="AA122" i="40" s="1"/>
  <c r="AB122" i="40" s="1"/>
  <c r="Z133" i="40"/>
  <c r="AA133" i="40" s="1"/>
  <c r="AB133" i="40" s="1"/>
  <c r="Z99" i="40"/>
  <c r="AA99" i="40" s="1"/>
  <c r="AB99" i="40" s="1"/>
  <c r="Z134" i="40"/>
  <c r="AA134" i="40" s="1"/>
  <c r="AB134" i="40" s="1"/>
  <c r="Z148" i="40"/>
  <c r="AA148" i="40" s="1"/>
  <c r="AB148" i="40" s="1"/>
  <c r="Z126" i="40"/>
  <c r="AA126" i="40" s="1"/>
  <c r="AB126" i="40" s="1"/>
  <c r="Z129" i="40"/>
  <c r="AA129" i="40" s="1"/>
  <c r="AB129" i="40" s="1"/>
  <c r="Z150" i="40"/>
  <c r="AA150" i="40" s="1"/>
  <c r="AB150" i="40" s="1"/>
  <c r="Z152" i="40"/>
  <c r="AA152" i="40" s="1"/>
  <c r="AB152" i="40" s="1"/>
  <c r="Z103" i="40"/>
  <c r="AA103" i="40" s="1"/>
  <c r="AB103" i="40" s="1"/>
  <c r="Z105" i="40"/>
  <c r="AA105" i="40" s="1"/>
  <c r="AB105" i="40" s="1"/>
  <c r="Z149" i="40"/>
  <c r="Z144" i="40"/>
  <c r="AA144" i="40" s="1"/>
  <c r="AB144" i="40" s="1"/>
  <c r="Z113" i="40"/>
  <c r="Z116" i="40"/>
  <c r="AA116" i="40" s="1"/>
  <c r="AB116" i="40" s="1"/>
  <c r="Z118" i="40"/>
  <c r="AA118" i="40" s="1"/>
  <c r="AB118" i="40" s="1"/>
  <c r="Z138" i="40"/>
  <c r="Z141" i="40"/>
  <c r="Z146" i="40"/>
  <c r="AA146" i="40" s="1"/>
  <c r="AB146" i="40" s="1"/>
  <c r="Z101" i="40"/>
  <c r="AA101" i="40" s="1"/>
  <c r="AB101" i="40" s="1"/>
  <c r="Z115" i="40"/>
  <c r="AA115" i="40" s="1"/>
  <c r="AB115" i="40" s="1"/>
  <c r="Z117" i="40"/>
  <c r="AA117" i="40" s="1"/>
  <c r="AB117" i="40" s="1"/>
  <c r="Z108" i="40"/>
  <c r="Z112" i="40"/>
  <c r="AA112" i="40" s="1"/>
  <c r="AB112" i="40" s="1"/>
  <c r="Z100" i="40"/>
  <c r="AA100" i="40" s="1"/>
  <c r="AB100" i="40" s="1"/>
  <c r="Z131" i="40"/>
  <c r="AA131" i="40" s="1"/>
  <c r="AB131" i="40" s="1"/>
  <c r="Z153" i="40"/>
  <c r="AA153" i="40" s="1"/>
  <c r="AB153" i="40" s="1"/>
  <c r="Z130" i="40"/>
  <c r="AA130" i="40" s="1"/>
  <c r="AB130" i="40" s="1"/>
  <c r="Z123" i="40"/>
  <c r="AA123" i="40" s="1"/>
  <c r="AB123" i="40" s="1"/>
  <c r="Z125" i="40"/>
  <c r="AA125" i="40" s="1"/>
  <c r="AB125" i="40" s="1"/>
  <c r="Z114" i="40"/>
  <c r="AA114" i="40" s="1"/>
  <c r="AB114" i="40" s="1"/>
  <c r="Z139" i="40"/>
  <c r="AA139" i="40" s="1"/>
  <c r="AB139" i="40" s="1"/>
  <c r="Z132" i="40"/>
  <c r="AA132" i="40" s="1"/>
  <c r="AB132" i="40" s="1"/>
  <c r="Z143" i="40"/>
  <c r="AA143" i="40" s="1"/>
  <c r="AB143" i="40" s="1"/>
  <c r="Z135" i="40"/>
  <c r="AA135" i="40" s="1"/>
  <c r="AB135" i="40" s="1"/>
  <c r="Z137" i="40"/>
  <c r="AA137" i="40" s="1"/>
  <c r="AB137" i="40" s="1"/>
  <c r="Z127" i="40"/>
  <c r="AA127" i="40" s="1"/>
  <c r="AB127" i="40" s="1"/>
  <c r="Z151" i="40"/>
  <c r="AA151" i="40" s="1"/>
  <c r="AB151" i="40" s="1"/>
  <c r="Z106" i="40"/>
  <c r="AA106" i="40" s="1"/>
  <c r="AB106" i="40" s="1"/>
  <c r="R151" i="40"/>
  <c r="S151" i="40" s="1"/>
  <c r="T151" i="40" s="1"/>
  <c r="R129" i="40"/>
  <c r="S129" i="40" s="1"/>
  <c r="T129" i="40" s="1"/>
  <c r="R121" i="40"/>
  <c r="S121" i="40" s="1"/>
  <c r="T121" i="40" s="1"/>
  <c r="R124" i="40"/>
  <c r="S124" i="40" s="1"/>
  <c r="R116" i="40"/>
  <c r="S116" i="40" s="1"/>
  <c r="T116" i="40" s="1"/>
  <c r="R119" i="40"/>
  <c r="S119" i="40" s="1"/>
  <c r="R130" i="40"/>
  <c r="R114" i="40"/>
  <c r="S114" i="40" s="1"/>
  <c r="T114" i="40" s="1"/>
  <c r="R103" i="40"/>
  <c r="S103" i="40" s="1"/>
  <c r="T103" i="40" s="1"/>
  <c r="R113" i="40"/>
  <c r="S113" i="40" s="1"/>
  <c r="T113" i="40" s="1"/>
  <c r="R148" i="40"/>
  <c r="S148" i="40" s="1"/>
  <c r="T148" i="40" s="1"/>
  <c r="R122" i="40"/>
  <c r="S122" i="40" s="1"/>
  <c r="T122" i="40" s="1"/>
  <c r="R101" i="40"/>
  <c r="S101" i="40" s="1"/>
  <c r="R102" i="40"/>
  <c r="S102" i="40" s="1"/>
  <c r="T102" i="40" s="1"/>
  <c r="R137" i="40"/>
  <c r="S137" i="40" s="1"/>
  <c r="T137" i="40" s="1"/>
  <c r="R118" i="40"/>
  <c r="S118" i="40" s="1"/>
  <c r="T118" i="40" s="1"/>
  <c r="R107" i="40"/>
  <c r="S107" i="40" s="1"/>
  <c r="T107" i="40" s="1"/>
  <c r="R152" i="40"/>
  <c r="S152" i="40" s="1"/>
  <c r="T152" i="40" s="1"/>
  <c r="R112" i="40"/>
  <c r="S112" i="40" s="1"/>
  <c r="T112" i="40" s="1"/>
  <c r="R126" i="40"/>
  <c r="S126" i="40" s="1"/>
  <c r="T126" i="40" s="1"/>
  <c r="R127" i="40"/>
  <c r="S127" i="40" s="1"/>
  <c r="T127" i="40" s="1"/>
  <c r="R145" i="40"/>
  <c r="S145" i="40" s="1"/>
  <c r="R146" i="40"/>
  <c r="R133" i="40"/>
  <c r="S133" i="40" s="1"/>
  <c r="T133" i="40" s="1"/>
  <c r="R144" i="40"/>
  <c r="S144" i="40" s="1"/>
  <c r="T144" i="40" s="1"/>
  <c r="R135" i="40"/>
  <c r="S135" i="40" s="1"/>
  <c r="T135" i="40" s="1"/>
  <c r="R117" i="40"/>
  <c r="S117" i="40" s="1"/>
  <c r="T117" i="40" s="1"/>
  <c r="R104" i="40"/>
  <c r="S104" i="40" s="1"/>
  <c r="T104" i="40" s="1"/>
  <c r="R149" i="40"/>
  <c r="S149" i="40" s="1"/>
  <c r="T149" i="40" s="1"/>
  <c r="R115" i="40"/>
  <c r="S115" i="40" s="1"/>
  <c r="R136" i="40"/>
  <c r="S136" i="40" s="1"/>
  <c r="R153" i="40"/>
  <c r="S153" i="40" s="1"/>
  <c r="T153" i="40" s="1"/>
  <c r="R105" i="40"/>
  <c r="S105" i="40" s="1"/>
  <c r="R134" i="40"/>
  <c r="R99" i="40"/>
  <c r="S99" i="40" s="1"/>
  <c r="T99" i="40" s="1"/>
  <c r="R131" i="40"/>
  <c r="S131" i="40" s="1"/>
  <c r="T131" i="40" s="1"/>
  <c r="R140" i="40"/>
  <c r="S140" i="40" s="1"/>
  <c r="R143" i="40"/>
  <c r="S143" i="40" s="1"/>
  <c r="T143" i="40" s="1"/>
  <c r="R132" i="40"/>
  <c r="S132" i="40" s="1"/>
  <c r="R141" i="40"/>
  <c r="S141" i="40" s="1"/>
  <c r="T141" i="40" s="1"/>
  <c r="R150" i="40"/>
  <c r="S150" i="40" s="1"/>
  <c r="R125" i="40"/>
  <c r="S125" i="40" s="1"/>
  <c r="T125" i="40" s="1"/>
  <c r="R138" i="40"/>
  <c r="S138" i="40" s="1"/>
  <c r="T138" i="40" s="1"/>
  <c r="R100" i="40"/>
  <c r="S100" i="40" s="1"/>
  <c r="T100" i="40" s="1"/>
  <c r="R106" i="40"/>
  <c r="S106" i="40" s="1"/>
  <c r="T106" i="40" s="1"/>
  <c r="R108" i="40"/>
  <c r="S108" i="40" s="1"/>
  <c r="T108" i="40" s="1"/>
  <c r="V137" i="41"/>
  <c r="W137" i="41" s="1"/>
  <c r="X137" i="41" s="1"/>
  <c r="Z158" i="41"/>
  <c r="Z131" i="41"/>
  <c r="Z110" i="41"/>
  <c r="Z114" i="41"/>
  <c r="Z156" i="41"/>
  <c r="Z140" i="41"/>
  <c r="Z146" i="41"/>
  <c r="Z161" i="41"/>
  <c r="Z159" i="41"/>
  <c r="Z166" i="41"/>
  <c r="Z125" i="41"/>
  <c r="Z157" i="41"/>
  <c r="Z137" i="41"/>
  <c r="Z171" i="41"/>
  <c r="Z152" i="41"/>
  <c r="Z148" i="41"/>
  <c r="Z112" i="41"/>
  <c r="Z108" i="41"/>
  <c r="Z160" i="41"/>
  <c r="Z142" i="41"/>
  <c r="Z167" i="41"/>
  <c r="Z138" i="41"/>
  <c r="Z119" i="41"/>
  <c r="Z117" i="41"/>
  <c r="Z120" i="41"/>
  <c r="Z149" i="41"/>
  <c r="Z122" i="41"/>
  <c r="Z126" i="41"/>
  <c r="Z170" i="41"/>
  <c r="Z150" i="41"/>
  <c r="Z118" i="41"/>
  <c r="Z151" i="41"/>
  <c r="Z130" i="41"/>
  <c r="Z111" i="41"/>
  <c r="Z109" i="41"/>
  <c r="Z115" i="41"/>
  <c r="Z139" i="41"/>
  <c r="Z162" i="41"/>
  <c r="Z128" i="41"/>
  <c r="Z145" i="41"/>
  <c r="Z132" i="41"/>
  <c r="Z136" i="41"/>
  <c r="Z153" i="41"/>
  <c r="Z113" i="41"/>
  <c r="Z144" i="41"/>
  <c r="Z123" i="41"/>
  <c r="Z121" i="41"/>
  <c r="Z127" i="41"/>
  <c r="Z133" i="41"/>
  <c r="Z141" i="41"/>
  <c r="Z165" i="41"/>
  <c r="Z154" i="41"/>
  <c r="Z116" i="41"/>
  <c r="Z124" i="41"/>
  <c r="Z129" i="41"/>
  <c r="Z155" i="41"/>
  <c r="Z143" i="41"/>
  <c r="Z163" i="41"/>
  <c r="Z169" i="41"/>
  <c r="N161" i="41"/>
  <c r="P161" i="41" s="1"/>
  <c r="N141" i="40"/>
  <c r="O141" i="40" s="1"/>
  <c r="P141" i="40" s="1"/>
  <c r="N135" i="40"/>
  <c r="O135" i="40" s="1"/>
  <c r="P135" i="40" s="1"/>
  <c r="N132" i="40"/>
  <c r="O132" i="40" s="1"/>
  <c r="N153" i="40"/>
  <c r="P153" i="40" s="1"/>
  <c r="N113" i="40"/>
  <c r="N148" i="40"/>
  <c r="O148" i="40" s="1"/>
  <c r="P148" i="40" s="1"/>
  <c r="R109" i="40"/>
  <c r="S109" i="40" s="1"/>
  <c r="T109" i="40" s="1"/>
  <c r="N152" i="40"/>
  <c r="P152" i="40" s="1"/>
  <c r="N103" i="40"/>
  <c r="O103" i="40" s="1"/>
  <c r="P103" i="40" s="1"/>
  <c r="N124" i="40"/>
  <c r="O124" i="40" s="1"/>
  <c r="N137" i="40"/>
  <c r="O137" i="40" s="1"/>
  <c r="P137" i="40" s="1"/>
  <c r="N112" i="40"/>
  <c r="O112" i="40" s="1"/>
  <c r="P112" i="40" s="1"/>
  <c r="R128" i="40"/>
  <c r="S128" i="40" s="1"/>
  <c r="T128" i="40" s="1"/>
  <c r="N99" i="40"/>
  <c r="O99" i="40" s="1"/>
  <c r="P99" i="40" s="1"/>
  <c r="N122" i="40"/>
  <c r="O122" i="40" s="1"/>
  <c r="P122" i="40" s="1"/>
  <c r="N131" i="40"/>
  <c r="O131" i="40" s="1"/>
  <c r="P131" i="40" s="1"/>
  <c r="N149" i="40"/>
  <c r="O149" i="40" s="1"/>
  <c r="P149" i="40" s="1"/>
  <c r="I118" i="41"/>
  <c r="J118" i="41" s="1"/>
  <c r="I109" i="41"/>
  <c r="J109" i="41" s="1"/>
  <c r="N139" i="41"/>
  <c r="O139" i="41" s="1"/>
  <c r="P139" i="41" s="1"/>
  <c r="V163" i="41"/>
  <c r="W163" i="41" s="1"/>
  <c r="X163" i="41" s="1"/>
  <c r="N149" i="41"/>
  <c r="O149" i="41" s="1"/>
  <c r="N162" i="41"/>
  <c r="O162" i="41" s="1"/>
  <c r="P162" i="41" s="1"/>
  <c r="V110" i="41"/>
  <c r="W110" i="41" s="1"/>
  <c r="N124" i="41"/>
  <c r="O124" i="41" s="1"/>
  <c r="P124" i="41" s="1"/>
  <c r="V158" i="41"/>
  <c r="V131" i="41"/>
  <c r="W131" i="41" s="1"/>
  <c r="X131" i="41" s="1"/>
  <c r="N117" i="41"/>
  <c r="O117" i="41" s="1"/>
  <c r="P117" i="41" s="1"/>
  <c r="V139" i="41"/>
  <c r="W139" i="41" s="1"/>
  <c r="X139" i="41" s="1"/>
  <c r="V156" i="41"/>
  <c r="W156" i="41" s="1"/>
  <c r="X156" i="41" s="1"/>
  <c r="V118" i="41"/>
  <c r="W118" i="41" s="1"/>
  <c r="V143" i="41"/>
  <c r="W143" i="41" s="1"/>
  <c r="X143" i="41" s="1"/>
  <c r="V162" i="41"/>
  <c r="W162" i="41" s="1"/>
  <c r="X162" i="41" s="1"/>
  <c r="N152" i="41"/>
  <c r="O152" i="41" s="1"/>
  <c r="P152" i="41" s="1"/>
  <c r="N121" i="41"/>
  <c r="O121" i="41" s="1"/>
  <c r="P121" i="41" s="1"/>
  <c r="V124" i="41"/>
  <c r="W124" i="41" s="1"/>
  <c r="X124" i="41" s="1"/>
  <c r="V117" i="41"/>
  <c r="W117" i="41" s="1"/>
  <c r="X117" i="41" s="1"/>
  <c r="I113" i="41"/>
  <c r="J113" i="41" s="1"/>
  <c r="V130" i="41"/>
  <c r="W130" i="41" s="1"/>
  <c r="V120" i="41"/>
  <c r="W120" i="41" s="1"/>
  <c r="X120" i="41" s="1"/>
  <c r="I116" i="41"/>
  <c r="J116" i="41" s="1"/>
  <c r="V121" i="41"/>
  <c r="W121" i="41" s="1"/>
  <c r="X121" i="41" s="1"/>
  <c r="V161" i="41"/>
  <c r="W161" i="41" s="1"/>
  <c r="N120" i="41"/>
  <c r="O120" i="41" s="1"/>
  <c r="P120" i="41" s="1"/>
  <c r="N114" i="41"/>
  <c r="O114" i="41" s="1"/>
  <c r="V115" i="41"/>
  <c r="W115" i="41" s="1"/>
  <c r="X115" i="41" s="1"/>
  <c r="V167" i="41"/>
  <c r="W167" i="41" s="1"/>
  <c r="X167" i="41" s="1"/>
  <c r="V127" i="41"/>
  <c r="W127" i="41" s="1"/>
  <c r="X127" i="41" s="1"/>
  <c r="V103" i="40"/>
  <c r="W103" i="40" s="1"/>
  <c r="X103" i="40" s="1"/>
  <c r="V116" i="40"/>
  <c r="W116" i="40" s="1"/>
  <c r="X116" i="40" s="1"/>
  <c r="V129" i="40"/>
  <c r="W129" i="40" s="1"/>
  <c r="X129" i="40" s="1"/>
  <c r="V146" i="40"/>
  <c r="W146" i="40" s="1"/>
  <c r="X146" i="40" s="1"/>
  <c r="V149" i="40"/>
  <c r="W149" i="40" s="1"/>
  <c r="X149" i="40" s="1"/>
  <c r="V153" i="40"/>
  <c r="W153" i="40" s="1"/>
  <c r="X153" i="40" s="1"/>
  <c r="V112" i="40"/>
  <c r="W112" i="40" s="1"/>
  <c r="X112" i="40" s="1"/>
  <c r="N114" i="40"/>
  <c r="O114" i="40" s="1"/>
  <c r="P114" i="40" s="1"/>
  <c r="F102" i="40"/>
  <c r="H102" i="40" s="1"/>
  <c r="F106" i="40"/>
  <c r="H106" i="40" s="1"/>
  <c r="J153" i="40"/>
  <c r="L153" i="40" s="1"/>
  <c r="J104" i="40"/>
  <c r="L104" i="40" s="1"/>
  <c r="J112" i="40"/>
  <c r="L112" i="40" s="1"/>
  <c r="J115" i="40"/>
  <c r="L115" i="40" s="1"/>
  <c r="J118" i="40"/>
  <c r="L118" i="40" s="1"/>
  <c r="J122" i="40"/>
  <c r="L122" i="40" s="1"/>
  <c r="J125" i="40"/>
  <c r="L125" i="40" s="1"/>
  <c r="J128" i="40"/>
  <c r="L128" i="40" s="1"/>
  <c r="J134" i="40"/>
  <c r="L134" i="40" s="1"/>
  <c r="F103" i="40"/>
  <c r="H103" i="40" s="1"/>
  <c r="F107" i="40"/>
  <c r="H107" i="40" s="1"/>
  <c r="J102" i="40"/>
  <c r="L102" i="40" s="1"/>
  <c r="J105" i="40"/>
  <c r="L105" i="40" s="1"/>
  <c r="J108" i="40"/>
  <c r="L108" i="40" s="1"/>
  <c r="J113" i="40"/>
  <c r="L113" i="40" s="1"/>
  <c r="J116" i="40"/>
  <c r="L116" i="40" s="1"/>
  <c r="J126" i="40"/>
  <c r="L126" i="40" s="1"/>
  <c r="J131" i="40"/>
  <c r="L131" i="40" s="1"/>
  <c r="J137" i="40"/>
  <c r="L137" i="40" s="1"/>
  <c r="J140" i="40"/>
  <c r="L140" i="40" s="1"/>
  <c r="J145" i="40"/>
  <c r="L145" i="40" s="1"/>
  <c r="J152" i="40"/>
  <c r="L152" i="40" s="1"/>
  <c r="F100" i="40"/>
  <c r="H100" i="40" s="1"/>
  <c r="F104" i="40"/>
  <c r="H104" i="40" s="1"/>
  <c r="F108" i="40"/>
  <c r="H108" i="40" s="1"/>
  <c r="J100" i="40"/>
  <c r="L100" i="40" s="1"/>
  <c r="J103" i="40"/>
  <c r="L103" i="40" s="1"/>
  <c r="J106" i="40"/>
  <c r="L106" i="40" s="1"/>
  <c r="J109" i="40"/>
  <c r="L109" i="40" s="1"/>
  <c r="J114" i="40"/>
  <c r="L114" i="40" s="1"/>
  <c r="J119" i="40"/>
  <c r="L119" i="40" s="1"/>
  <c r="J123" i="40"/>
  <c r="L123" i="40" s="1"/>
  <c r="J129" i="40"/>
  <c r="L129" i="40" s="1"/>
  <c r="J132" i="40"/>
  <c r="L132" i="40" s="1"/>
  <c r="J135" i="40"/>
  <c r="L135" i="40" s="1"/>
  <c r="J138" i="40"/>
  <c r="L138" i="40" s="1"/>
  <c r="J141" i="40"/>
  <c r="L141" i="40" s="1"/>
  <c r="J146" i="40"/>
  <c r="L146" i="40" s="1"/>
  <c r="J149" i="40"/>
  <c r="L149" i="40" s="1"/>
  <c r="F101" i="40"/>
  <c r="H101" i="40" s="1"/>
  <c r="F105" i="40"/>
  <c r="H105" i="40" s="1"/>
  <c r="F109" i="40"/>
  <c r="H109" i="40" s="1"/>
  <c r="J101" i="40"/>
  <c r="L101" i="40" s="1"/>
  <c r="J107" i="40"/>
  <c r="L107" i="40" s="1"/>
  <c r="J117" i="40"/>
  <c r="L117" i="40" s="1"/>
  <c r="J121" i="40"/>
  <c r="L121" i="40" s="1"/>
  <c r="J124" i="40"/>
  <c r="L124" i="40" s="1"/>
  <c r="J127" i="40"/>
  <c r="L127" i="40" s="1"/>
  <c r="J130" i="40"/>
  <c r="L130" i="40" s="1"/>
  <c r="J133" i="40"/>
  <c r="L133" i="40" s="1"/>
  <c r="J136" i="40"/>
  <c r="L136" i="40" s="1"/>
  <c r="J143" i="40"/>
  <c r="L143" i="40" s="1"/>
  <c r="J150" i="40"/>
  <c r="L150" i="40" s="1"/>
  <c r="J139" i="40"/>
  <c r="L139" i="40" s="1"/>
  <c r="J144" i="40"/>
  <c r="L144" i="40" s="1"/>
  <c r="J148" i="40"/>
  <c r="L148" i="40" s="1"/>
  <c r="J151" i="40"/>
  <c r="L151" i="40" s="1"/>
  <c r="F112" i="40"/>
  <c r="H112" i="40" s="1"/>
  <c r="F116" i="40"/>
  <c r="H116" i="40" s="1"/>
  <c r="F121" i="40"/>
  <c r="H121" i="40" s="1"/>
  <c r="F125" i="40"/>
  <c r="H125" i="40" s="1"/>
  <c r="F129" i="40"/>
  <c r="H129" i="40" s="1"/>
  <c r="F133" i="40"/>
  <c r="H133" i="40" s="1"/>
  <c r="F137" i="40"/>
  <c r="H137" i="40" s="1"/>
  <c r="F141" i="40"/>
  <c r="H141" i="40" s="1"/>
  <c r="F146" i="40"/>
  <c r="H146" i="40" s="1"/>
  <c r="F151" i="40"/>
  <c r="H151" i="40" s="1"/>
  <c r="N133" i="40"/>
  <c r="P133" i="40" s="1"/>
  <c r="F118" i="40"/>
  <c r="H118" i="40" s="1"/>
  <c r="F127" i="40"/>
  <c r="H127" i="40" s="1"/>
  <c r="F131" i="40"/>
  <c r="H131" i="40" s="1"/>
  <c r="F139" i="40"/>
  <c r="H139" i="40" s="1"/>
  <c r="F149" i="40"/>
  <c r="H149" i="40" s="1"/>
  <c r="F115" i="40"/>
  <c r="H115" i="40" s="1"/>
  <c r="F124" i="40"/>
  <c r="H124" i="40" s="1"/>
  <c r="F128" i="40"/>
  <c r="H128" i="40" s="1"/>
  <c r="F136" i="40"/>
  <c r="H136" i="40" s="1"/>
  <c r="F145" i="40"/>
  <c r="H145" i="40" s="1"/>
  <c r="F150" i="40"/>
  <c r="H150" i="40" s="1"/>
  <c r="F113" i="40"/>
  <c r="H113" i="40" s="1"/>
  <c r="F117" i="40"/>
  <c r="H117" i="40" s="1"/>
  <c r="F122" i="40"/>
  <c r="H122" i="40" s="1"/>
  <c r="F126" i="40"/>
  <c r="H126" i="40" s="1"/>
  <c r="F130" i="40"/>
  <c r="H130" i="40" s="1"/>
  <c r="F134" i="40"/>
  <c r="H134" i="40" s="1"/>
  <c r="F138" i="40"/>
  <c r="H138" i="40" s="1"/>
  <c r="F143" i="40"/>
  <c r="H143" i="40" s="1"/>
  <c r="F148" i="40"/>
  <c r="H148" i="40" s="1"/>
  <c r="F152" i="40"/>
  <c r="H152" i="40" s="1"/>
  <c r="J99" i="40"/>
  <c r="L99" i="40" s="1"/>
  <c r="F114" i="40"/>
  <c r="H114" i="40" s="1"/>
  <c r="F123" i="40"/>
  <c r="H123" i="40" s="1"/>
  <c r="F135" i="40"/>
  <c r="H135" i="40" s="1"/>
  <c r="F144" i="40"/>
  <c r="H144" i="40" s="1"/>
  <c r="F153" i="40"/>
  <c r="H153" i="40" s="1"/>
  <c r="F119" i="40"/>
  <c r="H119" i="40" s="1"/>
  <c r="F132" i="40"/>
  <c r="H132" i="40" s="1"/>
  <c r="F140" i="40"/>
  <c r="H140" i="40" s="1"/>
  <c r="F99" i="40"/>
  <c r="H99" i="40" s="1"/>
  <c r="V101" i="40"/>
  <c r="V113" i="40"/>
  <c r="W113" i="40" s="1"/>
  <c r="X113" i="40" s="1"/>
  <c r="V151" i="40"/>
  <c r="W151" i="40" s="1"/>
  <c r="X151" i="40" s="1"/>
  <c r="V138" i="40"/>
  <c r="W138" i="40" s="1"/>
  <c r="X138" i="40" s="1"/>
  <c r="V105" i="40"/>
  <c r="W105" i="40" s="1"/>
  <c r="V143" i="40"/>
  <c r="W143" i="40" s="1"/>
  <c r="X143" i="40" s="1"/>
  <c r="V126" i="40"/>
  <c r="W126" i="40" s="1"/>
  <c r="X126" i="40" s="1"/>
  <c r="V150" i="40"/>
  <c r="W150" i="40" s="1"/>
  <c r="V115" i="40"/>
  <c r="W115" i="40" s="1"/>
  <c r="V145" i="40"/>
  <c r="V128" i="40"/>
  <c r="V104" i="40"/>
  <c r="W104" i="40" s="1"/>
  <c r="X104" i="40" s="1"/>
  <c r="N134" i="40"/>
  <c r="O134" i="40" s="1"/>
  <c r="P134" i="40" s="1"/>
  <c r="N130" i="40"/>
  <c r="V137" i="40"/>
  <c r="W137" i="40" s="1"/>
  <c r="X137" i="40" s="1"/>
  <c r="V130" i="40"/>
  <c r="W130" i="40" s="1"/>
  <c r="X130" i="40" s="1"/>
  <c r="N119" i="40"/>
  <c r="P119" i="40" s="1"/>
  <c r="N146" i="40"/>
  <c r="P146" i="40" s="1"/>
  <c r="N143" i="40"/>
  <c r="O143" i="40" s="1"/>
  <c r="P143" i="40" s="1"/>
  <c r="N127" i="40"/>
  <c r="O127" i="40" s="1"/>
  <c r="P127" i="40" s="1"/>
  <c r="N116" i="40"/>
  <c r="O116" i="40" s="1"/>
  <c r="P116" i="40" s="1"/>
  <c r="N144" i="40"/>
  <c r="O144" i="40" s="1"/>
  <c r="P144" i="40" s="1"/>
  <c r="N123" i="40"/>
  <c r="O123" i="40" s="1"/>
  <c r="P123" i="40" s="1"/>
  <c r="V133" i="40"/>
  <c r="W133" i="40" s="1"/>
  <c r="X133" i="40" s="1"/>
  <c r="N136" i="40"/>
  <c r="V148" i="40"/>
  <c r="W148" i="40" s="1"/>
  <c r="X148" i="40" s="1"/>
  <c r="N138" i="40"/>
  <c r="O138" i="40" s="1"/>
  <c r="P138" i="40" s="1"/>
  <c r="N107" i="40"/>
  <c r="O107" i="40" s="1"/>
  <c r="P107" i="40" s="1"/>
  <c r="N150" i="40"/>
  <c r="V124" i="40"/>
  <c r="V152" i="40"/>
  <c r="W152" i="40" s="1"/>
  <c r="X152" i="40" s="1"/>
  <c r="V134" i="40"/>
  <c r="W134" i="40" s="1"/>
  <c r="X134" i="40" s="1"/>
  <c r="V117" i="40"/>
  <c r="W117" i="40" s="1"/>
  <c r="X117" i="40" s="1"/>
  <c r="V132" i="40"/>
  <c r="V100" i="40"/>
  <c r="W100" i="40" s="1"/>
  <c r="X100" i="40" s="1"/>
  <c r="V136" i="40"/>
  <c r="V119" i="40"/>
  <c r="N108" i="40"/>
  <c r="O108" i="40" s="1"/>
  <c r="P108" i="40" s="1"/>
  <c r="V131" i="40"/>
  <c r="W131" i="40" s="1"/>
  <c r="X131" i="40" s="1"/>
  <c r="V114" i="40"/>
  <c r="W114" i="40" s="1"/>
  <c r="X114" i="40" s="1"/>
  <c r="V106" i="40"/>
  <c r="W106" i="40" s="1"/>
  <c r="X106" i="40" s="1"/>
  <c r="V107" i="40"/>
  <c r="W107" i="40" s="1"/>
  <c r="X107" i="40" s="1"/>
  <c r="V140" i="40"/>
  <c r="W140" i="40" s="1"/>
  <c r="N140" i="40"/>
  <c r="O140" i="40" s="1"/>
  <c r="V109" i="40"/>
  <c r="N145" i="40"/>
  <c r="N118" i="40"/>
  <c r="O118" i="40" s="1"/>
  <c r="P118" i="40" s="1"/>
  <c r="N151" i="40"/>
  <c r="O151" i="40" s="1"/>
  <c r="P151" i="40" s="1"/>
  <c r="N126" i="40"/>
  <c r="P126" i="40" s="1"/>
  <c r="V122" i="40"/>
  <c r="W122" i="40" s="1"/>
  <c r="X122" i="40" s="1"/>
  <c r="N121" i="40"/>
  <c r="O121" i="40" s="1"/>
  <c r="P121" i="40" s="1"/>
  <c r="V102" i="40"/>
  <c r="W102" i="40" s="1"/>
  <c r="X102" i="40" s="1"/>
  <c r="V125" i="40"/>
  <c r="W125" i="40" s="1"/>
  <c r="X125" i="40" s="1"/>
  <c r="N128" i="40"/>
  <c r="N129" i="40"/>
  <c r="O129" i="40" s="1"/>
  <c r="P129" i="40" s="1"/>
  <c r="V135" i="40"/>
  <c r="W135" i="40" s="1"/>
  <c r="X135" i="40" s="1"/>
  <c r="V99" i="40"/>
  <c r="W99" i="40" s="1"/>
  <c r="X99" i="40" s="1"/>
  <c r="V121" i="40"/>
  <c r="W121" i="40" s="1"/>
  <c r="X121" i="40" s="1"/>
  <c r="V144" i="40"/>
  <c r="W144" i="40" s="1"/>
  <c r="X144" i="40" s="1"/>
  <c r="V108" i="40"/>
  <c r="W108" i="40" s="1"/>
  <c r="X108" i="40" s="1"/>
  <c r="V139" i="40"/>
  <c r="W139" i="40" s="1"/>
  <c r="X139" i="40" s="1"/>
  <c r="N104" i="40"/>
  <c r="N101" i="40"/>
  <c r="P115" i="40"/>
  <c r="T150" i="40"/>
  <c r="S130" i="40"/>
  <c r="T130" i="40" s="1"/>
  <c r="S134" i="40"/>
  <c r="T134" i="40" s="1"/>
  <c r="O125" i="40"/>
  <c r="P125" i="40" s="1"/>
  <c r="S146" i="40"/>
  <c r="T146" i="40" s="1"/>
  <c r="O113" i="40"/>
  <c r="P113" i="40" s="1"/>
  <c r="O117" i="40"/>
  <c r="P117" i="40" s="1"/>
  <c r="T105" i="40"/>
  <c r="O106" i="40"/>
  <c r="P106" i="40" s="1"/>
  <c r="I126" i="41"/>
  <c r="J126" i="41" s="1"/>
  <c r="R120" i="41"/>
  <c r="S120" i="41" s="1"/>
  <c r="T120" i="41" s="1"/>
  <c r="I154" i="41"/>
  <c r="J154" i="41" s="1"/>
  <c r="V146" i="41"/>
  <c r="W146" i="41" s="1"/>
  <c r="X146" i="41" s="1"/>
  <c r="V151" i="41"/>
  <c r="W151" i="41" s="1"/>
  <c r="X151" i="41" s="1"/>
  <c r="V128" i="41"/>
  <c r="W128" i="41" s="1"/>
  <c r="X128" i="41" s="1"/>
  <c r="V144" i="41"/>
  <c r="W144" i="41" s="1"/>
  <c r="X144" i="41" s="1"/>
  <c r="N111" i="41"/>
  <c r="O111" i="41" s="1"/>
  <c r="P111" i="41" s="1"/>
  <c r="N155" i="41"/>
  <c r="O155" i="41" s="1"/>
  <c r="P155" i="41" s="1"/>
  <c r="I119" i="41"/>
  <c r="J119" i="41" s="1"/>
  <c r="I138" i="41"/>
  <c r="J138" i="41" s="1"/>
  <c r="I112" i="41"/>
  <c r="J112" i="41" s="1"/>
  <c r="E156" i="41"/>
  <c r="E133" i="41"/>
  <c r="G133" i="41" s="1"/>
  <c r="E141" i="41"/>
  <c r="E150" i="41"/>
  <c r="N109" i="41"/>
  <c r="O109" i="41" s="1"/>
  <c r="P109" i="41" s="1"/>
  <c r="N143" i="41"/>
  <c r="O143" i="41" s="1"/>
  <c r="P143" i="41" s="1"/>
  <c r="N153" i="41"/>
  <c r="O153" i="41" s="1"/>
  <c r="N115" i="41"/>
  <c r="I125" i="41"/>
  <c r="J125" i="41" s="1"/>
  <c r="N159" i="41"/>
  <c r="O159" i="41" s="1"/>
  <c r="P159" i="41" s="1"/>
  <c r="I137" i="41"/>
  <c r="J137" i="41" s="1"/>
  <c r="I123" i="41"/>
  <c r="J123" i="41" s="1"/>
  <c r="N118" i="41"/>
  <c r="O118" i="41" s="1"/>
  <c r="E115" i="41"/>
  <c r="I155" i="41"/>
  <c r="I128" i="41"/>
  <c r="E160" i="41"/>
  <c r="E149" i="41"/>
  <c r="E114" i="41"/>
  <c r="E146" i="41"/>
  <c r="N154" i="41"/>
  <c r="O154" i="41" s="1"/>
  <c r="P154" i="41" s="1"/>
  <c r="N131" i="41"/>
  <c r="O131" i="41" s="1"/>
  <c r="P131" i="41" s="1"/>
  <c r="I129" i="41"/>
  <c r="J129" i="41" s="1"/>
  <c r="N142" i="41"/>
  <c r="P142" i="41" s="1"/>
  <c r="I150" i="41"/>
  <c r="J150" i="41" s="1"/>
  <c r="E119" i="41"/>
  <c r="I159" i="41"/>
  <c r="J159" i="41" s="1"/>
  <c r="E117" i="41"/>
  <c r="E153" i="41"/>
  <c r="E118" i="41"/>
  <c r="E123" i="41"/>
  <c r="F123" i="41" s="1"/>
  <c r="E121" i="41"/>
  <c r="E137" i="41"/>
  <c r="G137" i="41" s="1"/>
  <c r="E130" i="41"/>
  <c r="R170" i="41"/>
  <c r="R136" i="41"/>
  <c r="R148" i="41"/>
  <c r="S148" i="41" s="1"/>
  <c r="T148" i="41" s="1"/>
  <c r="R165" i="41"/>
  <c r="S165" i="41" s="1"/>
  <c r="T165" i="41" s="1"/>
  <c r="R171" i="41"/>
  <c r="R119" i="41"/>
  <c r="R142" i="41"/>
  <c r="S142" i="41" s="1"/>
  <c r="T142" i="41" s="1"/>
  <c r="R154" i="41"/>
  <c r="R111" i="41"/>
  <c r="R169" i="41"/>
  <c r="S169" i="41" s="1"/>
  <c r="T169" i="41" s="1"/>
  <c r="R108" i="41"/>
  <c r="S108" i="41" s="1"/>
  <c r="T108" i="41" s="1"/>
  <c r="R151" i="41"/>
  <c r="S151" i="41" s="1"/>
  <c r="T151" i="41" s="1"/>
  <c r="R116" i="41"/>
  <c r="S116" i="41" s="1"/>
  <c r="T116" i="41" s="1"/>
  <c r="R162" i="41"/>
  <c r="R127" i="41"/>
  <c r="R121" i="41"/>
  <c r="S121" i="41" s="1"/>
  <c r="T121" i="41" s="1"/>
  <c r="R110" i="41"/>
  <c r="R131" i="41"/>
  <c r="R139" i="41"/>
  <c r="R128" i="41"/>
  <c r="S128" i="41" s="1"/>
  <c r="T128" i="41" s="1"/>
  <c r="R109" i="41"/>
  <c r="S109" i="41" s="1"/>
  <c r="T109" i="41" s="1"/>
  <c r="R114" i="41"/>
  <c r="R130" i="41"/>
  <c r="R137" i="41"/>
  <c r="R166" i="41"/>
  <c r="R146" i="41"/>
  <c r="S146" i="41" s="1"/>
  <c r="T146" i="41" s="1"/>
  <c r="R124" i="41"/>
  <c r="S124" i="41" s="1"/>
  <c r="T124" i="41" s="1"/>
  <c r="I146" i="41"/>
  <c r="I166" i="41"/>
  <c r="I171" i="41"/>
  <c r="I136" i="41"/>
  <c r="I142" i="41"/>
  <c r="I148" i="41"/>
  <c r="I158" i="41"/>
  <c r="I162" i="41"/>
  <c r="I108" i="41"/>
  <c r="I169" i="41"/>
  <c r="I122" i="41"/>
  <c r="I170" i="41"/>
  <c r="I114" i="41"/>
  <c r="I165" i="41"/>
  <c r="I130" i="41"/>
  <c r="I156" i="41"/>
  <c r="I160" i="41"/>
  <c r="I144" i="41"/>
  <c r="V136" i="41"/>
  <c r="V148" i="41"/>
  <c r="W148" i="41" s="1"/>
  <c r="X148" i="41" s="1"/>
  <c r="V165" i="41"/>
  <c r="W165" i="41" s="1"/>
  <c r="X165" i="41" s="1"/>
  <c r="V171" i="41"/>
  <c r="V169" i="41"/>
  <c r="W169" i="41" s="1"/>
  <c r="X169" i="41" s="1"/>
  <c r="V108" i="41"/>
  <c r="W108" i="41" s="1"/>
  <c r="X108" i="41" s="1"/>
  <c r="V111" i="41"/>
  <c r="V125" i="41"/>
  <c r="W125" i="41" s="1"/>
  <c r="X125" i="41" s="1"/>
  <c r="V149" i="41"/>
  <c r="V160" i="41"/>
  <c r="W160" i="41" s="1"/>
  <c r="X160" i="41" s="1"/>
  <c r="V140" i="41"/>
  <c r="V152" i="41"/>
  <c r="W152" i="41" s="1"/>
  <c r="X152" i="41" s="1"/>
  <c r="V114" i="41"/>
  <c r="V166" i="41"/>
  <c r="V157" i="41"/>
  <c r="V170" i="41"/>
  <c r="W170" i="41" s="1"/>
  <c r="X170" i="41" s="1"/>
  <c r="V133" i="41"/>
  <c r="W133" i="41" s="1"/>
  <c r="X133" i="41" s="1"/>
  <c r="V150" i="41"/>
  <c r="V138" i="41"/>
  <c r="W138" i="41" s="1"/>
  <c r="X138" i="41" s="1"/>
  <c r="V119" i="41"/>
  <c r="R167" i="41"/>
  <c r="R143" i="41"/>
  <c r="S143" i="41" s="1"/>
  <c r="T143" i="41" s="1"/>
  <c r="N171" i="41"/>
  <c r="N148" i="41"/>
  <c r="N165" i="41"/>
  <c r="N170" i="41"/>
  <c r="N108" i="41"/>
  <c r="O108" i="41" s="1"/>
  <c r="P108" i="41" s="1"/>
  <c r="N136" i="41"/>
  <c r="N146" i="41"/>
  <c r="N169" i="41"/>
  <c r="N119" i="41"/>
  <c r="N158" i="41"/>
  <c r="N125" i="41"/>
  <c r="O125" i="41" s="1"/>
  <c r="P125" i="41" s="1"/>
  <c r="N137" i="41"/>
  <c r="N144" i="41"/>
  <c r="N129" i="41"/>
  <c r="O129" i="41" s="1"/>
  <c r="P129" i="41" s="1"/>
  <c r="V155" i="41"/>
  <c r="W155" i="41" s="1"/>
  <c r="X155" i="41" s="1"/>
  <c r="V112" i="41"/>
  <c r="V132" i="41"/>
  <c r="W132" i="41" s="1"/>
  <c r="X132" i="41" s="1"/>
  <c r="R140" i="41"/>
  <c r="R113" i="41"/>
  <c r="S113" i="41" s="1"/>
  <c r="T113" i="41" s="1"/>
  <c r="R129" i="41"/>
  <c r="S129" i="41" s="1"/>
  <c r="T129" i="41" s="1"/>
  <c r="N157" i="41"/>
  <c r="V109" i="41"/>
  <c r="W109" i="41" s="1"/>
  <c r="X109" i="41" s="1"/>
  <c r="V129" i="41"/>
  <c r="W129" i="41" s="1"/>
  <c r="X129" i="41" s="1"/>
  <c r="R161" i="41"/>
  <c r="R118" i="41"/>
  <c r="N166" i="41"/>
  <c r="N141" i="41"/>
  <c r="N123" i="41"/>
  <c r="R145" i="41"/>
  <c r="I117" i="41"/>
  <c r="I133" i="41"/>
  <c r="V141" i="41"/>
  <c r="V122" i="41"/>
  <c r="R150" i="41"/>
  <c r="R115" i="41"/>
  <c r="N167" i="41"/>
  <c r="N163" i="41"/>
  <c r="N112" i="41"/>
  <c r="N128" i="41"/>
  <c r="I141" i="41"/>
  <c r="R132" i="41"/>
  <c r="S132" i="41" s="1"/>
  <c r="T132" i="41" s="1"/>
  <c r="I111" i="41"/>
  <c r="I127" i="41"/>
  <c r="N140" i="41"/>
  <c r="N122" i="41"/>
  <c r="E148" i="41"/>
  <c r="E165" i="41"/>
  <c r="E170" i="41"/>
  <c r="E112" i="41"/>
  <c r="E120" i="41"/>
  <c r="E155" i="41"/>
  <c r="E167" i="41"/>
  <c r="G167" i="41" s="1"/>
  <c r="E132" i="41"/>
  <c r="G132" i="41" s="1"/>
  <c r="E140" i="41"/>
  <c r="E162" i="41"/>
  <c r="E169" i="41"/>
  <c r="E124" i="41"/>
  <c r="E159" i="41"/>
  <c r="E108" i="41"/>
  <c r="E127" i="41"/>
  <c r="E151" i="41"/>
  <c r="E116" i="41"/>
  <c r="E128" i="41"/>
  <c r="E136" i="41"/>
  <c r="G136" i="41" s="1"/>
  <c r="E163" i="41"/>
  <c r="E171" i="41"/>
  <c r="E142" i="41"/>
  <c r="G142" i="41" s="1"/>
  <c r="E154" i="41"/>
  <c r="E166" i="41"/>
  <c r="E139" i="41"/>
  <c r="I163" i="41"/>
  <c r="I120" i="41"/>
  <c r="E143" i="41"/>
  <c r="E109" i="41"/>
  <c r="E125" i="41"/>
  <c r="I157" i="41"/>
  <c r="E157" i="41"/>
  <c r="E145" i="41"/>
  <c r="E122" i="41"/>
  <c r="E158" i="41"/>
  <c r="E131" i="41"/>
  <c r="V154" i="41"/>
  <c r="V142" i="41"/>
  <c r="W142" i="41" s="1"/>
  <c r="X142" i="41" s="1"/>
  <c r="V123" i="41"/>
  <c r="R155" i="41"/>
  <c r="S155" i="41" s="1"/>
  <c r="T155" i="41" s="1"/>
  <c r="R112" i="41"/>
  <c r="S112" i="41" s="1"/>
  <c r="T112" i="41" s="1"/>
  <c r="N160" i="41"/>
  <c r="N113" i="41"/>
  <c r="O113" i="41" s="1"/>
  <c r="P113" i="41" s="1"/>
  <c r="N133" i="41"/>
  <c r="V159" i="41"/>
  <c r="W159" i="41" s="1"/>
  <c r="X159" i="41" s="1"/>
  <c r="V116" i="41"/>
  <c r="R152" i="41"/>
  <c r="S152" i="41" s="1"/>
  <c r="T152" i="41" s="1"/>
  <c r="R144" i="41"/>
  <c r="R117" i="41"/>
  <c r="S117" i="41" s="1"/>
  <c r="T117" i="41" s="1"/>
  <c r="R133" i="41"/>
  <c r="V113" i="41"/>
  <c r="R149" i="41"/>
  <c r="R141" i="41"/>
  <c r="R122" i="41"/>
  <c r="N150" i="41"/>
  <c r="N145" i="41"/>
  <c r="N127" i="41"/>
  <c r="I161" i="41"/>
  <c r="I121" i="41"/>
  <c r="V153" i="41"/>
  <c r="V145" i="41"/>
  <c r="V126" i="41"/>
  <c r="R158" i="41"/>
  <c r="R123" i="41"/>
  <c r="N151" i="41"/>
  <c r="N138" i="41"/>
  <c r="N116" i="41"/>
  <c r="N132" i="41"/>
  <c r="I145" i="41"/>
  <c r="N156" i="41"/>
  <c r="I115" i="41"/>
  <c r="I131" i="41"/>
  <c r="N110" i="41"/>
  <c r="N126" i="41"/>
  <c r="E111" i="41"/>
  <c r="I153" i="41"/>
  <c r="I167" i="41"/>
  <c r="I143" i="41"/>
  <c r="I124" i="41"/>
  <c r="I152" i="41"/>
  <c r="E152" i="41"/>
  <c r="E113" i="41"/>
  <c r="E129" i="41"/>
  <c r="I110" i="41"/>
  <c r="E161" i="41"/>
  <c r="G161" i="41" s="1"/>
  <c r="E110" i="41"/>
  <c r="E126" i="41"/>
  <c r="E138" i="41"/>
  <c r="I151" i="41"/>
  <c r="W158" i="41"/>
  <c r="X158" i="41" s="1"/>
  <c r="R156" i="41"/>
  <c r="S156" i="41" s="1"/>
  <c r="T156" i="41" s="1"/>
  <c r="J155" i="41"/>
  <c r="J140" i="41"/>
  <c r="I139" i="41"/>
  <c r="R153" i="41"/>
  <c r="R126" i="41"/>
  <c r="R138" i="41"/>
  <c r="S138" i="41" s="1"/>
  <c r="T138" i="41" s="1"/>
  <c r="R159" i="41"/>
  <c r="S159" i="41" s="1"/>
  <c r="T159" i="41" s="1"/>
  <c r="R160" i="41"/>
  <c r="S160" i="41" s="1"/>
  <c r="T160" i="41" s="1"/>
  <c r="R125" i="41"/>
  <c r="S125" i="41" s="1"/>
  <c r="T125" i="41" s="1"/>
  <c r="R157" i="41"/>
  <c r="I132" i="41"/>
  <c r="I149" i="41"/>
  <c r="F141" i="41"/>
  <c r="F144" i="41"/>
  <c r="G144" i="41" s="1"/>
  <c r="AA70" i="39" l="1"/>
  <c r="AB70" i="39" s="1"/>
  <c r="AB88" i="39" s="1"/>
  <c r="AA81" i="39"/>
  <c r="AB81" i="39"/>
  <c r="W79" i="39"/>
  <c r="X79" i="39" s="1"/>
  <c r="W69" i="39"/>
  <c r="X69" i="39" s="1"/>
  <c r="W85" i="39"/>
  <c r="X85" i="39" s="1"/>
  <c r="W67" i="39"/>
  <c r="X67" i="39" s="1"/>
  <c r="W81" i="39"/>
  <c r="X81" i="39"/>
  <c r="W68" i="39"/>
  <c r="X68" i="39"/>
  <c r="W76" i="39"/>
  <c r="X76" i="39"/>
  <c r="W71" i="39"/>
  <c r="X71" i="39" s="1"/>
  <c r="W73" i="39"/>
  <c r="X73" i="39" s="1"/>
  <c r="W87" i="39"/>
  <c r="X87" i="39" s="1"/>
  <c r="W70" i="39"/>
  <c r="X70" i="39"/>
  <c r="W82" i="39"/>
  <c r="X82" i="39"/>
  <c r="W72" i="39"/>
  <c r="X72" i="39"/>
  <c r="W75" i="39"/>
  <c r="X75" i="39" s="1"/>
  <c r="W83" i="39"/>
  <c r="X83" i="39" s="1"/>
  <c r="W74" i="39"/>
  <c r="X74" i="39" s="1"/>
  <c r="W80" i="39"/>
  <c r="X80" i="39"/>
  <c r="T140" i="40"/>
  <c r="T119" i="40"/>
  <c r="P100" i="40"/>
  <c r="T145" i="40"/>
  <c r="T115" i="40"/>
  <c r="P109" i="40"/>
  <c r="P124" i="40"/>
  <c r="AA145" i="40"/>
  <c r="AB145" i="40" s="1"/>
  <c r="AA141" i="40"/>
  <c r="AB141" i="40" s="1"/>
  <c r="AA113" i="40"/>
  <c r="AB113" i="40" s="1"/>
  <c r="AA102" i="40"/>
  <c r="AB102" i="40" s="1"/>
  <c r="T101" i="40"/>
  <c r="AA138" i="40"/>
  <c r="AB138" i="40" s="1"/>
  <c r="T136" i="40"/>
  <c r="AA149" i="40"/>
  <c r="AB149" i="40" s="1"/>
  <c r="AA108" i="40"/>
  <c r="AB108" i="40" s="1"/>
  <c r="T132" i="40"/>
  <c r="P132" i="40"/>
  <c r="T124" i="40"/>
  <c r="AA169" i="41"/>
  <c r="AB169" i="41" s="1"/>
  <c r="AA121" i="41"/>
  <c r="AB121" i="41" s="1"/>
  <c r="AA109" i="41"/>
  <c r="AB109" i="41" s="1"/>
  <c r="AA119" i="41"/>
  <c r="AB119" i="41" s="1"/>
  <c r="AA125" i="41"/>
  <c r="AB125" i="41" s="1"/>
  <c r="AA163" i="41"/>
  <c r="AB163" i="41" s="1"/>
  <c r="AA123" i="41"/>
  <c r="AB123" i="41" s="1"/>
  <c r="AA111" i="41"/>
  <c r="AB111" i="41" s="1"/>
  <c r="AA138" i="41"/>
  <c r="AB138" i="41" s="1"/>
  <c r="AA166" i="41"/>
  <c r="AB166" i="41" s="1"/>
  <c r="AA144" i="41"/>
  <c r="AB144" i="41" s="1"/>
  <c r="AA130" i="41"/>
  <c r="AB130" i="41" s="1"/>
  <c r="AA167" i="41"/>
  <c r="AB167" i="41" s="1"/>
  <c r="AA159" i="41"/>
  <c r="AB159" i="41" s="1"/>
  <c r="AA143" i="41"/>
  <c r="AB143" i="41" s="1"/>
  <c r="AA142" i="41"/>
  <c r="AB142" i="41" s="1"/>
  <c r="AA160" i="41"/>
  <c r="AB160" i="41" s="1"/>
  <c r="AA124" i="41"/>
  <c r="AB124" i="41" s="1"/>
  <c r="AA136" i="41"/>
  <c r="AB136" i="41" s="1"/>
  <c r="AA150" i="41"/>
  <c r="AB150" i="41" s="1"/>
  <c r="AA108" i="41"/>
  <c r="AB108" i="41" s="1"/>
  <c r="AA140" i="41"/>
  <c r="AB140" i="41" s="1"/>
  <c r="AA155" i="41"/>
  <c r="AB155" i="41" s="1"/>
  <c r="AA113" i="41"/>
  <c r="AB113" i="41" s="1"/>
  <c r="AA151" i="41"/>
  <c r="AB151" i="41" s="1"/>
  <c r="AA161" i="41"/>
  <c r="AB161" i="41" s="1"/>
  <c r="AA129" i="41"/>
  <c r="AB129" i="41" s="1"/>
  <c r="AA153" i="41"/>
  <c r="AB153" i="41" s="1"/>
  <c r="AA118" i="41"/>
  <c r="AB118" i="41" s="1"/>
  <c r="AA146" i="41"/>
  <c r="AB146" i="41" s="1"/>
  <c r="AA116" i="41"/>
  <c r="AB116" i="41" s="1"/>
  <c r="AA132" i="41"/>
  <c r="AB132" i="41" s="1"/>
  <c r="AA170" i="41"/>
  <c r="AB170" i="41" s="1"/>
  <c r="AA112" i="41"/>
  <c r="AB112" i="41" s="1"/>
  <c r="AA156" i="41"/>
  <c r="AB156" i="41" s="1"/>
  <c r="AA145" i="41"/>
  <c r="AB145" i="41" s="1"/>
  <c r="AA126" i="41"/>
  <c r="AB126" i="41" s="1"/>
  <c r="AA148" i="41"/>
  <c r="AB148" i="41" s="1"/>
  <c r="AA114" i="41"/>
  <c r="AB114" i="41" s="1"/>
  <c r="AA165" i="41"/>
  <c r="AB165" i="41" s="1"/>
  <c r="AA128" i="41"/>
  <c r="AB128" i="41" s="1"/>
  <c r="AA122" i="41"/>
  <c r="AB122" i="41" s="1"/>
  <c r="AA152" i="41"/>
  <c r="AB152" i="41" s="1"/>
  <c r="AA110" i="41"/>
  <c r="AB110" i="41" s="1"/>
  <c r="AA141" i="41"/>
  <c r="AB141" i="41" s="1"/>
  <c r="AA162" i="41"/>
  <c r="AB162" i="41" s="1"/>
  <c r="AA149" i="41"/>
  <c r="AB149" i="41" s="1"/>
  <c r="AA171" i="41"/>
  <c r="AB171" i="41" s="1"/>
  <c r="AA131" i="41"/>
  <c r="AB131" i="41" s="1"/>
  <c r="AA154" i="41"/>
  <c r="AB154" i="41" s="1"/>
  <c r="AA133" i="41"/>
  <c r="AB133" i="41" s="1"/>
  <c r="AA139" i="41"/>
  <c r="AB139" i="41" s="1"/>
  <c r="AA120" i="41"/>
  <c r="AB120" i="41" s="1"/>
  <c r="AA137" i="41"/>
  <c r="AB137" i="41" s="1"/>
  <c r="AA158" i="41"/>
  <c r="AB158" i="41" s="1"/>
  <c r="AA127" i="41"/>
  <c r="AB127" i="41" s="1"/>
  <c r="AA115" i="41"/>
  <c r="AB115" i="41" s="1"/>
  <c r="AA117" i="41"/>
  <c r="AB117" i="41" s="1"/>
  <c r="AA157" i="41"/>
  <c r="AB157" i="41" s="1"/>
  <c r="F150" i="41"/>
  <c r="G150" i="41" s="1"/>
  <c r="F130" i="41"/>
  <c r="G130" i="41" s="1"/>
  <c r="G127" i="41"/>
  <c r="F121" i="41"/>
  <c r="G121" i="41" s="1"/>
  <c r="F146" i="41"/>
  <c r="G146" i="41" s="1"/>
  <c r="X118" i="41"/>
  <c r="G123" i="41"/>
  <c r="F114" i="41"/>
  <c r="G114" i="41" s="1"/>
  <c r="F118" i="41"/>
  <c r="G118" i="41" s="1"/>
  <c r="F149" i="41"/>
  <c r="G149" i="41" s="1"/>
  <c r="G141" i="41"/>
  <c r="F119" i="41"/>
  <c r="G119" i="41" s="1"/>
  <c r="F115" i="41"/>
  <c r="G115" i="41"/>
  <c r="F156" i="41"/>
  <c r="G156" i="41" s="1"/>
  <c r="F153" i="41"/>
  <c r="G153" i="41" s="1"/>
  <c r="F117" i="41"/>
  <c r="G117" i="41" s="1"/>
  <c r="F160" i="41"/>
  <c r="G160" i="41" s="1"/>
  <c r="P149" i="41"/>
  <c r="X130" i="41"/>
  <c r="K113" i="41"/>
  <c r="L113" i="41" s="1"/>
  <c r="K137" i="41"/>
  <c r="L137" i="41" s="1"/>
  <c r="K129" i="41"/>
  <c r="L129" i="41" s="1"/>
  <c r="P153" i="41"/>
  <c r="K140" i="41"/>
  <c r="L140" i="41" s="1"/>
  <c r="K159" i="41"/>
  <c r="L159" i="41" s="1"/>
  <c r="K116" i="41"/>
  <c r="L116" i="41" s="1"/>
  <c r="P114" i="41"/>
  <c r="K109" i="41"/>
  <c r="L109" i="41" s="1"/>
  <c r="K118" i="41"/>
  <c r="L118" i="41" s="1"/>
  <c r="K155" i="41"/>
  <c r="L155" i="41" s="1"/>
  <c r="K150" i="41"/>
  <c r="L150" i="41"/>
  <c r="K126" i="41"/>
  <c r="L126" i="41" s="1"/>
  <c r="K123" i="41"/>
  <c r="L123" i="41" s="1"/>
  <c r="K112" i="41"/>
  <c r="L112" i="41" s="1"/>
  <c r="K154" i="41"/>
  <c r="L154" i="41" s="1"/>
  <c r="K138" i="41"/>
  <c r="L138" i="41" s="1"/>
  <c r="K125" i="41"/>
  <c r="L125" i="41"/>
  <c r="K119" i="41"/>
  <c r="L119" i="41" s="1"/>
  <c r="X161" i="41"/>
  <c r="L154" i="40"/>
  <c r="O130" i="40"/>
  <c r="P130" i="40" s="1"/>
  <c r="X105" i="40"/>
  <c r="P140" i="40"/>
  <c r="X110" i="41"/>
  <c r="X140" i="40"/>
  <c r="X115" i="40"/>
  <c r="W124" i="40"/>
  <c r="X124" i="40" s="1"/>
  <c r="W128" i="40"/>
  <c r="X128" i="40" s="1"/>
  <c r="X150" i="40"/>
  <c r="O101" i="40"/>
  <c r="P101" i="40" s="1"/>
  <c r="W119" i="40"/>
  <c r="X119" i="40" s="1"/>
  <c r="O150" i="40"/>
  <c r="P150" i="40" s="1"/>
  <c r="O136" i="40"/>
  <c r="P136" i="40" s="1"/>
  <c r="W145" i="40"/>
  <c r="X145" i="40" s="1"/>
  <c r="W109" i="40"/>
  <c r="X109" i="40" s="1"/>
  <c r="W132" i="40"/>
  <c r="X132" i="40" s="1"/>
  <c r="O104" i="40"/>
  <c r="P104" i="40" s="1"/>
  <c r="O128" i="40"/>
  <c r="P128" i="40" s="1"/>
  <c r="O145" i="40"/>
  <c r="P145" i="40" s="1"/>
  <c r="W136" i="40"/>
  <c r="X136" i="40" s="1"/>
  <c r="W101" i="40"/>
  <c r="X101" i="40" s="1"/>
  <c r="P118" i="41"/>
  <c r="J128" i="41"/>
  <c r="O115" i="41"/>
  <c r="P115" i="41" s="1"/>
  <c r="S157" i="41"/>
  <c r="T157" i="41" s="1"/>
  <c r="J139" i="41"/>
  <c r="F126" i="41"/>
  <c r="G126" i="41" s="1"/>
  <c r="J124" i="41"/>
  <c r="F111" i="41"/>
  <c r="G111" i="41" s="1"/>
  <c r="S158" i="41"/>
  <c r="T158" i="41" s="1"/>
  <c r="F131" i="41"/>
  <c r="G131" i="41" s="1"/>
  <c r="F143" i="41"/>
  <c r="G143" i="41" s="1"/>
  <c r="F166" i="41"/>
  <c r="G166" i="41" s="1"/>
  <c r="F151" i="41"/>
  <c r="G151" i="41" s="1"/>
  <c r="O163" i="41"/>
  <c r="P163" i="41" s="1"/>
  <c r="W122" i="41"/>
  <c r="X122" i="41" s="1"/>
  <c r="S145" i="41"/>
  <c r="T145" i="41" s="1"/>
  <c r="S118" i="41"/>
  <c r="T118" i="41" s="1"/>
  <c r="O157" i="41"/>
  <c r="P157" i="41" s="1"/>
  <c r="O144" i="41"/>
  <c r="P144" i="41" s="1"/>
  <c r="O119" i="41"/>
  <c r="P119" i="41" s="1"/>
  <c r="O171" i="41"/>
  <c r="P171" i="41" s="1"/>
  <c r="S167" i="41"/>
  <c r="T167" i="41" s="1"/>
  <c r="W114" i="41"/>
  <c r="X114" i="41" s="1"/>
  <c r="W149" i="41"/>
  <c r="X149" i="41" s="1"/>
  <c r="W136" i="41"/>
  <c r="X136" i="41" s="1"/>
  <c r="J144" i="41"/>
  <c r="J165" i="41"/>
  <c r="J169" i="41"/>
  <c r="J148" i="41"/>
  <c r="J166" i="41"/>
  <c r="S137" i="41"/>
  <c r="T137" i="41" s="1"/>
  <c r="S162" i="41"/>
  <c r="T162" i="41" s="1"/>
  <c r="S119" i="41"/>
  <c r="T119" i="41" s="1"/>
  <c r="S136" i="41"/>
  <c r="T136" i="41" s="1"/>
  <c r="J132" i="41"/>
  <c r="S153" i="41"/>
  <c r="T153" i="41" s="1"/>
  <c r="F110" i="41"/>
  <c r="G110" i="41" s="1"/>
  <c r="F113" i="41"/>
  <c r="G113" i="41" s="1"/>
  <c r="J143" i="41"/>
  <c r="O126" i="41"/>
  <c r="P126" i="41" s="1"/>
  <c r="O156" i="41"/>
  <c r="P156" i="41" s="1"/>
  <c r="O138" i="41"/>
  <c r="P138" i="41" s="1"/>
  <c r="W126" i="41"/>
  <c r="X126" i="41" s="1"/>
  <c r="K161" i="41"/>
  <c r="L161" i="41" s="1"/>
  <c r="S122" i="41"/>
  <c r="T122" i="41" s="1"/>
  <c r="S133" i="41"/>
  <c r="T133" i="41" s="1"/>
  <c r="W116" i="41"/>
  <c r="X116" i="41" s="1"/>
  <c r="O160" i="41"/>
  <c r="P160" i="41" s="1"/>
  <c r="F158" i="41"/>
  <c r="G158" i="41" s="1"/>
  <c r="J157" i="41"/>
  <c r="J120" i="41"/>
  <c r="F154" i="41"/>
  <c r="G154" i="41" s="1"/>
  <c r="F127" i="41"/>
  <c r="F169" i="41"/>
  <c r="G169" i="41" s="1"/>
  <c r="F170" i="41"/>
  <c r="G170" i="41" s="1"/>
  <c r="O140" i="41"/>
  <c r="P140" i="41" s="1"/>
  <c r="J141" i="41"/>
  <c r="P167" i="41"/>
  <c r="W141" i="41"/>
  <c r="X141" i="41" s="1"/>
  <c r="O123" i="41"/>
  <c r="P123" i="41" s="1"/>
  <c r="S161" i="41"/>
  <c r="T161" i="41" s="1"/>
  <c r="W112" i="41"/>
  <c r="X112" i="41" s="1"/>
  <c r="O137" i="41"/>
  <c r="P137" i="41" s="1"/>
  <c r="O169" i="41"/>
  <c r="P169" i="41" s="1"/>
  <c r="O170" i="41"/>
  <c r="P170" i="41" s="1"/>
  <c r="W119" i="41"/>
  <c r="X119" i="41" s="1"/>
  <c r="W171" i="41"/>
  <c r="X171" i="41" s="1"/>
  <c r="J160" i="41"/>
  <c r="J114" i="41"/>
  <c r="J108" i="41"/>
  <c r="K142" i="41"/>
  <c r="L142" i="41" s="1"/>
  <c r="J146" i="41"/>
  <c r="S130" i="41"/>
  <c r="T130" i="41" s="1"/>
  <c r="S139" i="41"/>
  <c r="T139" i="41" s="1"/>
  <c r="S111" i="41"/>
  <c r="T111" i="41" s="1"/>
  <c r="S171" i="41"/>
  <c r="T171" i="41" s="1"/>
  <c r="S170" i="41"/>
  <c r="T170" i="41" s="1"/>
  <c r="O116" i="41"/>
  <c r="P116" i="41" s="1"/>
  <c r="J121" i="41"/>
  <c r="O150" i="41"/>
  <c r="P150" i="41" s="1"/>
  <c r="W113" i="41"/>
  <c r="X113" i="41" s="1"/>
  <c r="W123" i="41"/>
  <c r="X123" i="41" s="1"/>
  <c r="F157" i="41"/>
  <c r="G157" i="41" s="1"/>
  <c r="F163" i="41"/>
  <c r="G163" i="41" s="1"/>
  <c r="F124" i="41"/>
  <c r="G124" i="41" s="1"/>
  <c r="F112" i="41"/>
  <c r="G112" i="41" s="1"/>
  <c r="J149" i="41"/>
  <c r="J151" i="41"/>
  <c r="F152" i="41"/>
  <c r="G152" i="41" s="1"/>
  <c r="J167" i="41"/>
  <c r="O110" i="41"/>
  <c r="P110" i="41" s="1"/>
  <c r="J145" i="41"/>
  <c r="O151" i="41"/>
  <c r="P151" i="41" s="1"/>
  <c r="W145" i="41"/>
  <c r="X145" i="41" s="1"/>
  <c r="O127" i="41"/>
  <c r="P127" i="41" s="1"/>
  <c r="S141" i="41"/>
  <c r="T141" i="41" s="1"/>
  <c r="W154" i="41"/>
  <c r="X154" i="41" s="1"/>
  <c r="F122" i="41"/>
  <c r="G122" i="41" s="1"/>
  <c r="F125" i="41"/>
  <c r="G125" i="41" s="1"/>
  <c r="J163" i="41"/>
  <c r="F128" i="41"/>
  <c r="G128" i="41" s="1"/>
  <c r="F108" i="41"/>
  <c r="G108" i="41" s="1"/>
  <c r="F162" i="41"/>
  <c r="G162" i="41" s="1"/>
  <c r="F155" i="41"/>
  <c r="G155" i="41" s="1"/>
  <c r="F165" i="41"/>
  <c r="G165" i="41" s="1"/>
  <c r="J127" i="41"/>
  <c r="O128" i="41"/>
  <c r="P128" i="41" s="1"/>
  <c r="S115" i="41"/>
  <c r="T115" i="41" s="1"/>
  <c r="K133" i="41"/>
  <c r="L133" i="41" s="1"/>
  <c r="O141" i="41"/>
  <c r="P141" i="41" s="1"/>
  <c r="O146" i="41"/>
  <c r="P146" i="41" s="1"/>
  <c r="O165" i="41"/>
  <c r="P165" i="41" s="1"/>
  <c r="W157" i="41"/>
  <c r="X157" i="41" s="1"/>
  <c r="W140" i="41"/>
  <c r="X140" i="41" s="1"/>
  <c r="W111" i="41"/>
  <c r="X111" i="41" s="1"/>
  <c r="J156" i="41"/>
  <c r="J170" i="41"/>
  <c r="J162" i="41"/>
  <c r="K136" i="41"/>
  <c r="L136" i="41" s="1"/>
  <c r="S114" i="41"/>
  <c r="T114" i="41" s="1"/>
  <c r="S131" i="41"/>
  <c r="T131" i="41" s="1"/>
  <c r="S154" i="41"/>
  <c r="T154" i="41" s="1"/>
  <c r="S126" i="41"/>
  <c r="T126" i="41" s="1"/>
  <c r="F129" i="41"/>
  <c r="G129" i="41" s="1"/>
  <c r="J115" i="41"/>
  <c r="O122" i="41"/>
  <c r="P122" i="41" s="1"/>
  <c r="F138" i="41"/>
  <c r="G138" i="41" s="1"/>
  <c r="J110" i="41"/>
  <c r="J152" i="41"/>
  <c r="J153" i="41"/>
  <c r="J131" i="41"/>
  <c r="O132" i="41"/>
  <c r="P132" i="41" s="1"/>
  <c r="S123" i="41"/>
  <c r="T123" i="41" s="1"/>
  <c r="W153" i="41"/>
  <c r="X153" i="41" s="1"/>
  <c r="O145" i="41"/>
  <c r="P145" i="41" s="1"/>
  <c r="S149" i="41"/>
  <c r="T149" i="41" s="1"/>
  <c r="T144" i="41"/>
  <c r="P133" i="41"/>
  <c r="F145" i="41"/>
  <c r="G145" i="41" s="1"/>
  <c r="F109" i="41"/>
  <c r="G109" i="41" s="1"/>
  <c r="F139" i="41"/>
  <c r="G139" i="41" s="1"/>
  <c r="F171" i="41"/>
  <c r="G171" i="41" s="1"/>
  <c r="F116" i="41"/>
  <c r="G116" i="41" s="1"/>
  <c r="F159" i="41"/>
  <c r="G159" i="41" s="1"/>
  <c r="F140" i="41"/>
  <c r="G140" i="41" s="1"/>
  <c r="F120" i="41"/>
  <c r="G120" i="41" s="1"/>
  <c r="F148" i="41"/>
  <c r="G148" i="41" s="1"/>
  <c r="J111" i="41"/>
  <c r="O112" i="41"/>
  <c r="P112" i="41" s="1"/>
  <c r="S150" i="41"/>
  <c r="T150" i="41" s="1"/>
  <c r="J117" i="41"/>
  <c r="O166" i="41"/>
  <c r="P166" i="41" s="1"/>
  <c r="S140" i="41"/>
  <c r="T140" i="41" s="1"/>
  <c r="O158" i="41"/>
  <c r="P158" i="41" s="1"/>
  <c r="P136" i="41"/>
  <c r="O148" i="41"/>
  <c r="P148" i="41" s="1"/>
  <c r="W150" i="41"/>
  <c r="X150" i="41" s="1"/>
  <c r="W166" i="41"/>
  <c r="X166" i="41" s="1"/>
  <c r="J130" i="41"/>
  <c r="J122" i="41"/>
  <c r="J158" i="41"/>
  <c r="J171" i="41"/>
  <c r="S166" i="41"/>
  <c r="T166" i="41" s="1"/>
  <c r="S110" i="41"/>
  <c r="T110" i="41" s="1"/>
  <c r="S127" i="41"/>
  <c r="T127" i="41" s="1"/>
  <c r="E24" i="45"/>
  <c r="D24" i="45"/>
  <c r="F7" i="45"/>
  <c r="F22" i="45" s="1"/>
  <c r="AB154" i="40" l="1"/>
  <c r="T154" i="40"/>
  <c r="AB172" i="41"/>
  <c r="G172" i="41"/>
  <c r="K132" i="41"/>
  <c r="L132" i="41" s="1"/>
  <c r="K117" i="41"/>
  <c r="L117" i="41" s="1"/>
  <c r="K171" i="41"/>
  <c r="L171" i="41" s="1"/>
  <c r="K166" i="41"/>
  <c r="L166" i="41" s="1"/>
  <c r="K158" i="41"/>
  <c r="L158" i="41" s="1"/>
  <c r="K115" i="41"/>
  <c r="L115" i="41" s="1"/>
  <c r="K148" i="41"/>
  <c r="L148" i="41"/>
  <c r="K139" i="41"/>
  <c r="L139" i="41" s="1"/>
  <c r="K122" i="41"/>
  <c r="L122" i="41" s="1"/>
  <c r="K111" i="41"/>
  <c r="L111" i="41" s="1"/>
  <c r="K163" i="41"/>
  <c r="L163" i="41" s="1"/>
  <c r="K151" i="41"/>
  <c r="L151" i="41"/>
  <c r="K169" i="41"/>
  <c r="L169" i="41" s="1"/>
  <c r="K130" i="41"/>
  <c r="L130" i="41" s="1"/>
  <c r="K149" i="41"/>
  <c r="L149" i="41" s="1"/>
  <c r="K120" i="41"/>
  <c r="L120" i="41" s="1"/>
  <c r="K143" i="41"/>
  <c r="L143" i="41" s="1"/>
  <c r="K165" i="41"/>
  <c r="L165" i="41" s="1"/>
  <c r="K157" i="41"/>
  <c r="L157" i="41" s="1"/>
  <c r="K144" i="41"/>
  <c r="L144" i="41" s="1"/>
  <c r="K128" i="41"/>
  <c r="L128" i="41" s="1"/>
  <c r="K146" i="41"/>
  <c r="L146" i="41" s="1"/>
  <c r="K131" i="41"/>
  <c r="L131" i="41"/>
  <c r="K153" i="41"/>
  <c r="L153" i="41" s="1"/>
  <c r="K162" i="41"/>
  <c r="L162" i="41" s="1"/>
  <c r="K127" i="41"/>
  <c r="L127" i="41" s="1"/>
  <c r="K108" i="41"/>
  <c r="L108" i="41" s="1"/>
  <c r="K152" i="41"/>
  <c r="L152" i="41" s="1"/>
  <c r="K170" i="41"/>
  <c r="L170" i="41" s="1"/>
  <c r="K114" i="41"/>
  <c r="L114" i="41" s="1"/>
  <c r="K141" i="41"/>
  <c r="L141" i="41" s="1"/>
  <c r="K156" i="41"/>
  <c r="L156" i="41" s="1"/>
  <c r="K145" i="41"/>
  <c r="L145" i="41" s="1"/>
  <c r="K160" i="41"/>
  <c r="L160" i="41" s="1"/>
  <c r="K121" i="41"/>
  <c r="L121" i="41" s="1"/>
  <c r="K124" i="41"/>
  <c r="L124" i="41" s="1"/>
  <c r="K110" i="41"/>
  <c r="L110" i="41" s="1"/>
  <c r="K167" i="41"/>
  <c r="L167" i="41" s="1"/>
  <c r="P172" i="41"/>
  <c r="X88" i="39"/>
  <c r="X154" i="40"/>
  <c r="P154" i="40"/>
  <c r="T172" i="41"/>
  <c r="X172" i="41"/>
  <c r="G32" i="25"/>
  <c r="L172" i="41" l="1"/>
  <c r="K172" i="41"/>
  <c r="P205" i="26"/>
  <c r="L23" i="34" l="1"/>
  <c r="O171" i="26" l="1"/>
  <c r="Q171" i="44"/>
  <c r="L27" i="29"/>
  <c r="K106" i="25" s="1"/>
  <c r="K78" i="40" l="1"/>
  <c r="G173" i="44" l="1"/>
  <c r="I173" i="44"/>
  <c r="K173" i="44"/>
  <c r="M173" i="44"/>
  <c r="Q173" i="44"/>
  <c r="Q195" i="44"/>
  <c r="G173" i="26"/>
  <c r="I173" i="26"/>
  <c r="K173" i="26"/>
  <c r="M173" i="26"/>
  <c r="O173" i="26"/>
  <c r="O195" i="26"/>
  <c r="K74" i="25"/>
  <c r="K71" i="25"/>
  <c r="H23" i="25" l="1"/>
  <c r="I23" i="25"/>
  <c r="G23" i="25"/>
  <c r="Q139" i="44"/>
  <c r="Q140" i="44"/>
  <c r="Q141" i="44"/>
  <c r="Q142" i="44"/>
  <c r="Q143" i="44"/>
  <c r="Q144" i="44"/>
  <c r="Q147" i="44"/>
  <c r="Q148" i="44"/>
  <c r="O139" i="26"/>
  <c r="O140" i="26"/>
  <c r="O141" i="26"/>
  <c r="O142" i="26"/>
  <c r="O143" i="26"/>
  <c r="O144" i="26"/>
  <c r="O147" i="26"/>
  <c r="O148" i="26"/>
  <c r="J80" i="25" l="1"/>
  <c r="K80" i="25"/>
  <c r="I80" i="25"/>
  <c r="J82" i="25"/>
  <c r="K82" i="25"/>
  <c r="I82" i="25"/>
  <c r="J13" i="25"/>
  <c r="K13" i="25"/>
  <c r="I13" i="25"/>
  <c r="J88" i="25"/>
  <c r="K88" i="25"/>
  <c r="I88" i="25"/>
  <c r="J85" i="25"/>
  <c r="K85" i="25"/>
  <c r="I85" i="25"/>
  <c r="J89" i="25"/>
  <c r="K89" i="25"/>
  <c r="I89" i="25"/>
  <c r="J91" i="25"/>
  <c r="K91" i="25"/>
  <c r="I91" i="25"/>
  <c r="J92" i="25"/>
  <c r="K92" i="25"/>
  <c r="I92" i="25"/>
  <c r="I105" i="25"/>
  <c r="J105" i="25"/>
  <c r="K105" i="25"/>
  <c r="J104" i="25"/>
  <c r="K104" i="25"/>
  <c r="I104" i="25"/>
  <c r="K103" i="25"/>
  <c r="J103" i="25"/>
  <c r="I103" i="25"/>
  <c r="J102" i="25"/>
  <c r="K102" i="25"/>
  <c r="I102" i="25"/>
  <c r="J98" i="25"/>
  <c r="K98" i="25"/>
  <c r="J99" i="25"/>
  <c r="K99" i="25"/>
  <c r="J100" i="25"/>
  <c r="K100" i="25"/>
  <c r="J101" i="25"/>
  <c r="K101" i="25"/>
  <c r="I99" i="25"/>
  <c r="I100" i="25"/>
  <c r="I101" i="25"/>
  <c r="I98" i="25"/>
  <c r="J97" i="25"/>
  <c r="K97" i="25"/>
  <c r="I97" i="25"/>
  <c r="J95" i="25"/>
  <c r="K95" i="25"/>
  <c r="J96" i="25"/>
  <c r="K96" i="25"/>
  <c r="I96" i="25"/>
  <c r="I95" i="25"/>
  <c r="J94" i="25"/>
  <c r="K94" i="25"/>
  <c r="I94" i="25"/>
  <c r="J93" i="25"/>
  <c r="K93" i="25"/>
  <c r="I93" i="25"/>
  <c r="G78" i="25"/>
  <c r="H78" i="25"/>
  <c r="I78" i="25"/>
  <c r="J78" i="25"/>
  <c r="K78" i="25"/>
  <c r="G79" i="25"/>
  <c r="H79" i="25"/>
  <c r="I79" i="25"/>
  <c r="J79" i="25"/>
  <c r="K79" i="25"/>
  <c r="G80" i="25"/>
  <c r="H80" i="25"/>
  <c r="G81" i="25"/>
  <c r="H81" i="25"/>
  <c r="I81" i="25"/>
  <c r="J81" i="25"/>
  <c r="K81" i="25"/>
  <c r="G82" i="25"/>
  <c r="H82" i="25"/>
  <c r="G83" i="25"/>
  <c r="H83" i="25"/>
  <c r="I83" i="25"/>
  <c r="J83" i="25"/>
  <c r="K83" i="25"/>
  <c r="G84" i="25"/>
  <c r="H84" i="25"/>
  <c r="I84" i="25"/>
  <c r="J84" i="25"/>
  <c r="K84" i="25"/>
  <c r="G85" i="25"/>
  <c r="H85" i="25"/>
  <c r="G86" i="25"/>
  <c r="H86" i="25"/>
  <c r="I86" i="25"/>
  <c r="J86" i="25"/>
  <c r="K86" i="25"/>
  <c r="G87" i="25"/>
  <c r="H87" i="25"/>
  <c r="I87" i="25"/>
  <c r="J87" i="25"/>
  <c r="K87" i="25"/>
  <c r="G88" i="25"/>
  <c r="H88" i="25"/>
  <c r="G89" i="25"/>
  <c r="H89" i="25"/>
  <c r="G90" i="25"/>
  <c r="H90" i="25"/>
  <c r="I90" i="25"/>
  <c r="J90" i="25"/>
  <c r="K90" i="25"/>
  <c r="G91" i="25"/>
  <c r="H91" i="25"/>
  <c r="G92" i="25"/>
  <c r="H92" i="25"/>
  <c r="H77" i="25"/>
  <c r="I77" i="25"/>
  <c r="J77" i="25"/>
  <c r="K77" i="25"/>
  <c r="G77" i="25"/>
  <c r="I112" i="25"/>
  <c r="J112" i="25"/>
  <c r="K112" i="25"/>
  <c r="I113" i="25"/>
  <c r="J113" i="25"/>
  <c r="K113" i="25"/>
  <c r="I114" i="25"/>
  <c r="J114" i="25"/>
  <c r="K114" i="25"/>
  <c r="J111" i="25"/>
  <c r="K111" i="25"/>
  <c r="I111" i="25"/>
  <c r="H108" i="25"/>
  <c r="I108" i="25"/>
  <c r="J108" i="25"/>
  <c r="K108" i="25"/>
  <c r="H109" i="25"/>
  <c r="I109" i="25"/>
  <c r="J109" i="25"/>
  <c r="K109" i="25"/>
  <c r="H110" i="25"/>
  <c r="I110" i="25"/>
  <c r="J110" i="25"/>
  <c r="K110" i="25"/>
  <c r="G109" i="25"/>
  <c r="G110" i="25"/>
  <c r="G108" i="25"/>
  <c r="J118" i="25"/>
  <c r="K118" i="25"/>
  <c r="J119" i="25"/>
  <c r="K119" i="25"/>
  <c r="I118" i="25"/>
  <c r="J117" i="25"/>
  <c r="K117" i="25"/>
  <c r="I117" i="25"/>
  <c r="J116" i="25"/>
  <c r="K116" i="25"/>
  <c r="I116" i="25"/>
  <c r="J121" i="25"/>
  <c r="K121" i="25"/>
  <c r="I121" i="25"/>
  <c r="J120" i="25"/>
  <c r="K120" i="25"/>
  <c r="I120" i="25"/>
  <c r="I119" i="25"/>
  <c r="G117" i="25"/>
  <c r="H117" i="25"/>
  <c r="G118" i="25"/>
  <c r="H118" i="25"/>
  <c r="H116" i="25"/>
  <c r="G116" i="25"/>
  <c r="K125" i="25"/>
  <c r="K123" i="25"/>
  <c r="K72" i="25"/>
  <c r="K73" i="25"/>
  <c r="K75" i="25"/>
  <c r="J70" i="25"/>
  <c r="K70" i="25"/>
  <c r="I70" i="25"/>
  <c r="I69" i="25"/>
  <c r="J69" i="25"/>
  <c r="K69" i="25"/>
  <c r="I67" i="25"/>
  <c r="J67" i="25"/>
  <c r="K67" i="25"/>
  <c r="I68" i="25"/>
  <c r="J68" i="25"/>
  <c r="K68" i="25"/>
  <c r="J66" i="25"/>
  <c r="K66" i="25"/>
  <c r="I66" i="25"/>
  <c r="J59" i="25"/>
  <c r="K59" i="25"/>
  <c r="I59" i="25"/>
  <c r="J57" i="25"/>
  <c r="K57" i="25"/>
  <c r="I57" i="25"/>
  <c r="J55" i="25"/>
  <c r="K55" i="25"/>
  <c r="I55" i="25"/>
  <c r="G56" i="25"/>
  <c r="H56" i="25"/>
  <c r="I56" i="25"/>
  <c r="J56" i="25"/>
  <c r="K56" i="25"/>
  <c r="G57" i="25"/>
  <c r="H57" i="25"/>
  <c r="G58" i="25"/>
  <c r="H58" i="25"/>
  <c r="I58" i="25"/>
  <c r="J58" i="25"/>
  <c r="K58" i="25"/>
  <c r="G59" i="25"/>
  <c r="H59" i="25"/>
  <c r="G60" i="25"/>
  <c r="H60" i="25"/>
  <c r="I60" i="25"/>
  <c r="J60" i="25"/>
  <c r="K60" i="25"/>
  <c r="G61" i="25"/>
  <c r="H61" i="25"/>
  <c r="I61" i="25"/>
  <c r="J61" i="25"/>
  <c r="K61" i="25"/>
  <c r="G62" i="25"/>
  <c r="H62" i="25"/>
  <c r="I62" i="25"/>
  <c r="J62" i="25"/>
  <c r="K62" i="25"/>
  <c r="G63" i="25"/>
  <c r="H63" i="25"/>
  <c r="I63" i="25"/>
  <c r="J63" i="25"/>
  <c r="K63" i="25"/>
  <c r="G64" i="25"/>
  <c r="H64" i="25"/>
  <c r="I64" i="25"/>
  <c r="J64" i="25"/>
  <c r="K64" i="25"/>
  <c r="G65" i="25"/>
  <c r="H65" i="25"/>
  <c r="I65" i="25"/>
  <c r="J65" i="25"/>
  <c r="K65" i="25"/>
  <c r="H55" i="25"/>
  <c r="G55" i="25"/>
  <c r="K50" i="25"/>
  <c r="K49" i="25"/>
  <c r="K34" i="25"/>
  <c r="J34" i="25"/>
  <c r="J35" i="25"/>
  <c r="I35" i="25"/>
  <c r="I37" i="25"/>
  <c r="I38" i="25"/>
  <c r="I39" i="25"/>
  <c r="I40" i="25"/>
  <c r="I41" i="25"/>
  <c r="I34" i="25"/>
  <c r="K44" i="25"/>
  <c r="K45" i="25"/>
  <c r="K46" i="25"/>
  <c r="K47" i="25"/>
  <c r="K48" i="25"/>
  <c r="K51" i="25"/>
  <c r="K52" i="25"/>
  <c r="K43" i="25"/>
  <c r="J32" i="25"/>
  <c r="I32" i="25"/>
  <c r="K18" i="25"/>
  <c r="J18" i="25"/>
  <c r="I18" i="25"/>
  <c r="G9" i="25"/>
  <c r="H9" i="25"/>
  <c r="I9" i="25"/>
  <c r="J9" i="25"/>
  <c r="K9" i="25"/>
  <c r="G10" i="25"/>
  <c r="H10" i="25"/>
  <c r="I10" i="25"/>
  <c r="J10" i="25"/>
  <c r="K10" i="25"/>
  <c r="G11" i="25"/>
  <c r="H11" i="25"/>
  <c r="I11" i="25"/>
  <c r="J11" i="25"/>
  <c r="K11" i="25"/>
  <c r="G12" i="25"/>
  <c r="H12" i="25"/>
  <c r="I12" i="25"/>
  <c r="J12" i="25"/>
  <c r="K12" i="25"/>
  <c r="G13" i="25"/>
  <c r="H13" i="25"/>
  <c r="G14" i="25"/>
  <c r="H14" i="25"/>
  <c r="I14" i="25"/>
  <c r="J14" i="25"/>
  <c r="K14" i="25"/>
  <c r="G15" i="25"/>
  <c r="H15" i="25"/>
  <c r="I15" i="25"/>
  <c r="J15" i="25"/>
  <c r="K15" i="25"/>
  <c r="G16" i="25"/>
  <c r="H16" i="25"/>
  <c r="I16" i="25"/>
  <c r="J16" i="25"/>
  <c r="K16" i="25"/>
  <c r="G17" i="25"/>
  <c r="H17" i="25"/>
  <c r="I17" i="25"/>
  <c r="J17" i="25"/>
  <c r="K17" i="25"/>
  <c r="G18" i="25"/>
  <c r="H18" i="25"/>
  <c r="G19" i="25"/>
  <c r="H19" i="25"/>
  <c r="I19" i="25"/>
  <c r="J19" i="25"/>
  <c r="K19" i="25"/>
  <c r="G20" i="25"/>
  <c r="H20" i="25"/>
  <c r="I20" i="25"/>
  <c r="J20" i="25"/>
  <c r="K20" i="25"/>
  <c r="G21" i="25"/>
  <c r="H21" i="25"/>
  <c r="I21" i="25"/>
  <c r="J21" i="25"/>
  <c r="K21" i="25"/>
  <c r="G22" i="25"/>
  <c r="H22" i="25"/>
  <c r="I22" i="25"/>
  <c r="J22" i="25"/>
  <c r="G24" i="25"/>
  <c r="H24" i="25"/>
  <c r="I24" i="25"/>
  <c r="G25" i="25"/>
  <c r="H25" i="25"/>
  <c r="I25" i="25"/>
  <c r="G26" i="25"/>
  <c r="H26" i="25"/>
  <c r="I26" i="25"/>
  <c r="G27" i="25"/>
  <c r="H27" i="25"/>
  <c r="I27" i="25"/>
  <c r="J27" i="25"/>
  <c r="G28" i="25"/>
  <c r="H28" i="25"/>
  <c r="I28" i="25"/>
  <c r="J28" i="25"/>
  <c r="G29" i="25"/>
  <c r="H29" i="25"/>
  <c r="I29" i="25"/>
  <c r="J29" i="25"/>
  <c r="G30" i="25"/>
  <c r="H30" i="25"/>
  <c r="I30" i="25"/>
  <c r="J30" i="25"/>
  <c r="G31" i="25"/>
  <c r="H31" i="25"/>
  <c r="I31" i="25"/>
  <c r="J31" i="25"/>
  <c r="H32" i="25"/>
  <c r="G33" i="25"/>
  <c r="H33" i="25"/>
  <c r="I33" i="25"/>
  <c r="J33" i="25"/>
  <c r="H8" i="25"/>
  <c r="I8" i="25"/>
  <c r="J8" i="25"/>
  <c r="K8" i="25"/>
  <c r="G8" i="25"/>
  <c r="H7" i="25"/>
  <c r="I7" i="25"/>
  <c r="J7" i="25"/>
  <c r="K7" i="25"/>
  <c r="G7" i="25"/>
  <c r="O180" i="26" l="1"/>
  <c r="M180" i="26"/>
  <c r="K180" i="26"/>
  <c r="Q180" i="44" l="1"/>
  <c r="M180" i="44"/>
  <c r="K180" i="44"/>
  <c r="Q187" i="44" l="1"/>
  <c r="M187" i="44"/>
  <c r="O187" i="26"/>
  <c r="M187" i="26"/>
  <c r="M192" i="44" l="1"/>
  <c r="M194" i="44" s="1"/>
  <c r="K192" i="44"/>
  <c r="K194" i="44" s="1"/>
  <c r="I192" i="44"/>
  <c r="I194" i="44" s="1"/>
  <c r="G192" i="44"/>
  <c r="G194" i="44" s="1"/>
  <c r="Q191" i="44"/>
  <c r="E191" i="44"/>
  <c r="D191" i="44"/>
  <c r="Q190" i="44"/>
  <c r="E190" i="44"/>
  <c r="D190" i="44"/>
  <c r="K186" i="44"/>
  <c r="I186" i="44"/>
  <c r="G186" i="44"/>
  <c r="Q183" i="44"/>
  <c r="Q184" i="44" s="1"/>
  <c r="Q186" i="44" s="1"/>
  <c r="M183" i="44"/>
  <c r="M184" i="44" s="1"/>
  <c r="M186" i="44" s="1"/>
  <c r="I177" i="44"/>
  <c r="I179" i="44" s="1"/>
  <c r="G177" i="44"/>
  <c r="G179" i="44" s="1"/>
  <c r="Q176" i="44"/>
  <c r="Q177" i="44" s="1"/>
  <c r="Q179" i="44" s="1"/>
  <c r="M176" i="44"/>
  <c r="M177" i="44" s="1"/>
  <c r="M179" i="44" s="1"/>
  <c r="K176" i="44"/>
  <c r="K177" i="44" s="1"/>
  <c r="K179" i="44" s="1"/>
  <c r="Q166" i="44"/>
  <c r="Q170" i="44" s="1"/>
  <c r="Q172" i="44" s="1"/>
  <c r="M166" i="44"/>
  <c r="M170" i="44" s="1"/>
  <c r="M172" i="44" s="1"/>
  <c r="K166" i="44"/>
  <c r="K170" i="44" s="1"/>
  <c r="K172" i="44" s="1"/>
  <c r="I166" i="44"/>
  <c r="I170" i="44" s="1"/>
  <c r="I172" i="44" s="1"/>
  <c r="G166" i="44"/>
  <c r="G170" i="44" s="1"/>
  <c r="G172" i="44" s="1"/>
  <c r="Q164" i="44"/>
  <c r="M164" i="44"/>
  <c r="K164" i="44"/>
  <c r="I164" i="44"/>
  <c r="G164" i="44"/>
  <c r="Q163" i="44"/>
  <c r="M163" i="44"/>
  <c r="K163" i="44"/>
  <c r="I163" i="44"/>
  <c r="G163" i="44"/>
  <c r="M161" i="44"/>
  <c r="K161" i="44"/>
  <c r="I161" i="44"/>
  <c r="G161" i="44"/>
  <c r="M160" i="44"/>
  <c r="K160" i="44"/>
  <c r="I160" i="44"/>
  <c r="G160" i="44"/>
  <c r="Q159" i="44"/>
  <c r="Q157" i="44"/>
  <c r="Q155" i="44"/>
  <c r="Q154" i="44"/>
  <c r="Q153" i="44"/>
  <c r="Q152" i="44"/>
  <c r="Q151" i="44"/>
  <c r="Q146" i="44"/>
  <c r="Q145" i="44"/>
  <c r="Q137" i="44"/>
  <c r="M137" i="44"/>
  <c r="K137" i="44"/>
  <c r="I137" i="44"/>
  <c r="G137" i="44"/>
  <c r="Q136" i="44"/>
  <c r="M136" i="44"/>
  <c r="K136" i="44"/>
  <c r="I136" i="44"/>
  <c r="G136" i="44"/>
  <c r="I134" i="44"/>
  <c r="G134" i="44"/>
  <c r="I133" i="44"/>
  <c r="G133" i="44"/>
  <c r="Q132" i="44"/>
  <c r="M132" i="44"/>
  <c r="K132" i="44"/>
  <c r="Q131" i="44"/>
  <c r="M131" i="44"/>
  <c r="K131" i="44"/>
  <c r="Q130" i="44"/>
  <c r="M130" i="44"/>
  <c r="K130" i="44"/>
  <c r="Q129" i="44"/>
  <c r="M129" i="44"/>
  <c r="K129" i="44"/>
  <c r="Q128" i="44"/>
  <c r="M128" i="44"/>
  <c r="K128" i="44"/>
  <c r="Q127" i="44"/>
  <c r="M127" i="44"/>
  <c r="K127" i="44"/>
  <c r="Q125" i="44"/>
  <c r="M125" i="44"/>
  <c r="K125" i="44"/>
  <c r="Q124" i="44"/>
  <c r="M124" i="44"/>
  <c r="K124" i="44"/>
  <c r="Q123" i="44"/>
  <c r="M123" i="44"/>
  <c r="K123" i="44"/>
  <c r="Q122" i="44"/>
  <c r="M122" i="44"/>
  <c r="K122" i="44"/>
  <c r="Q120" i="44"/>
  <c r="M120" i="44"/>
  <c r="K120" i="44"/>
  <c r="Q119" i="44"/>
  <c r="M119" i="44"/>
  <c r="K119" i="44"/>
  <c r="Q118" i="44"/>
  <c r="M118" i="44"/>
  <c r="K118" i="44"/>
  <c r="Q117" i="44"/>
  <c r="M117" i="44"/>
  <c r="K117" i="44"/>
  <c r="Q116" i="44"/>
  <c r="M116" i="44"/>
  <c r="K116" i="44"/>
  <c r="Q115" i="44"/>
  <c r="M115" i="44"/>
  <c r="K115" i="44"/>
  <c r="Q114" i="44"/>
  <c r="M114" i="44"/>
  <c r="K114" i="44"/>
  <c r="Q113" i="44"/>
  <c r="M113" i="44"/>
  <c r="K113" i="44"/>
  <c r="Q112" i="44"/>
  <c r="M112" i="44"/>
  <c r="K112" i="44"/>
  <c r="Q111" i="44"/>
  <c r="M111" i="44"/>
  <c r="K111" i="44"/>
  <c r="Q110" i="44"/>
  <c r="M110" i="44"/>
  <c r="K110" i="44"/>
  <c r="Q109" i="44"/>
  <c r="M109" i="44"/>
  <c r="K109" i="44"/>
  <c r="Q108" i="44"/>
  <c r="M108" i="44"/>
  <c r="K108" i="44"/>
  <c r="Q107" i="44"/>
  <c r="M107" i="44"/>
  <c r="K107" i="44"/>
  <c r="Q106" i="44"/>
  <c r="M106" i="44"/>
  <c r="K106" i="44"/>
  <c r="Q105" i="44"/>
  <c r="M105" i="44"/>
  <c r="K105" i="44"/>
  <c r="Q104" i="44"/>
  <c r="M104" i="44"/>
  <c r="K104" i="44"/>
  <c r="Q103" i="44"/>
  <c r="M103" i="44"/>
  <c r="K103" i="44"/>
  <c r="Q102" i="44"/>
  <c r="M102" i="44"/>
  <c r="K102" i="44"/>
  <c r="Q101" i="44"/>
  <c r="M101" i="44"/>
  <c r="K101" i="44"/>
  <c r="Q100" i="44"/>
  <c r="M100" i="44"/>
  <c r="K100" i="44"/>
  <c r="Q98" i="44"/>
  <c r="M98" i="44"/>
  <c r="K98" i="44"/>
  <c r="Q97" i="44"/>
  <c r="M97" i="44"/>
  <c r="K97" i="44"/>
  <c r="Q96" i="44"/>
  <c r="M96" i="44"/>
  <c r="K96" i="44"/>
  <c r="Q95" i="44"/>
  <c r="M95" i="44"/>
  <c r="K95" i="44"/>
  <c r="Q94" i="44"/>
  <c r="M94" i="44"/>
  <c r="K94" i="44"/>
  <c r="Q93" i="44"/>
  <c r="M93" i="44"/>
  <c r="K93" i="44"/>
  <c r="Q92" i="44"/>
  <c r="M92" i="44"/>
  <c r="K92" i="44"/>
  <c r="Q91" i="44"/>
  <c r="M91" i="44"/>
  <c r="K91" i="44"/>
  <c r="Q88" i="44"/>
  <c r="M88" i="44"/>
  <c r="K88" i="44"/>
  <c r="Q87" i="44"/>
  <c r="M87" i="44"/>
  <c r="K87" i="44"/>
  <c r="Q86" i="44"/>
  <c r="M86" i="44"/>
  <c r="K86" i="44"/>
  <c r="Q85" i="44"/>
  <c r="M85" i="44"/>
  <c r="K85" i="44"/>
  <c r="Q84" i="44"/>
  <c r="M84" i="44"/>
  <c r="K84" i="44"/>
  <c r="Q83" i="44"/>
  <c r="M83" i="44"/>
  <c r="K83" i="44"/>
  <c r="Q82" i="44"/>
  <c r="M82" i="44"/>
  <c r="K82" i="44"/>
  <c r="Q81" i="44"/>
  <c r="M81" i="44"/>
  <c r="K81" i="44"/>
  <c r="Q80" i="44"/>
  <c r="M80" i="44"/>
  <c r="K80" i="44"/>
  <c r="Q79" i="44"/>
  <c r="M79" i="44"/>
  <c r="K79" i="44"/>
  <c r="Q78" i="44"/>
  <c r="M78" i="44"/>
  <c r="K78" i="44"/>
  <c r="Q76" i="44"/>
  <c r="Q76" i="26" s="1"/>
  <c r="M76" i="44"/>
  <c r="K76" i="44"/>
  <c r="I76" i="44"/>
  <c r="G76" i="44"/>
  <c r="Q75" i="44"/>
  <c r="M75" i="44"/>
  <c r="K75" i="44"/>
  <c r="I75" i="44"/>
  <c r="G75" i="44"/>
  <c r="G207" i="44" s="1"/>
  <c r="Q71" i="44"/>
  <c r="M71" i="44"/>
  <c r="K71" i="44"/>
  <c r="I71" i="44"/>
  <c r="G71" i="44"/>
  <c r="Q70" i="44"/>
  <c r="M70" i="44"/>
  <c r="K70" i="44"/>
  <c r="I70" i="44"/>
  <c r="G70" i="44"/>
  <c r="Q69" i="44"/>
  <c r="M69" i="44"/>
  <c r="K69" i="44"/>
  <c r="I69" i="44"/>
  <c r="G69" i="44"/>
  <c r="Q67" i="44"/>
  <c r="M67" i="44"/>
  <c r="K67" i="44"/>
  <c r="I67" i="44"/>
  <c r="G67" i="44"/>
  <c r="Q66" i="44"/>
  <c r="M66" i="44"/>
  <c r="K66" i="44"/>
  <c r="I66" i="44"/>
  <c r="G66" i="44"/>
  <c r="Q65" i="44"/>
  <c r="M65" i="44"/>
  <c r="K65" i="44"/>
  <c r="I65" i="44"/>
  <c r="G65" i="44"/>
  <c r="Q63" i="44"/>
  <c r="M63" i="44"/>
  <c r="K63" i="44"/>
  <c r="I63" i="44"/>
  <c r="G63" i="44"/>
  <c r="Q62" i="44"/>
  <c r="M62" i="44"/>
  <c r="K62" i="44"/>
  <c r="I62" i="44"/>
  <c r="G62" i="44"/>
  <c r="Q61" i="44"/>
  <c r="M61" i="44"/>
  <c r="K61" i="44"/>
  <c r="I61" i="44"/>
  <c r="G61" i="44"/>
  <c r="Q60" i="44"/>
  <c r="M60" i="44"/>
  <c r="K60" i="44"/>
  <c r="I60" i="44"/>
  <c r="G60" i="44"/>
  <c r="Q59" i="44"/>
  <c r="M59" i="44"/>
  <c r="K59" i="44"/>
  <c r="I59" i="44"/>
  <c r="G59" i="44"/>
  <c r="Q58" i="44"/>
  <c r="M58" i="44"/>
  <c r="K58" i="44"/>
  <c r="I58" i="44"/>
  <c r="G58" i="44"/>
  <c r="Q57" i="44"/>
  <c r="M57" i="44"/>
  <c r="K57" i="44"/>
  <c r="I57" i="44"/>
  <c r="G57" i="44"/>
  <c r="Q56" i="44"/>
  <c r="M56" i="44"/>
  <c r="K56" i="44"/>
  <c r="I56" i="44"/>
  <c r="G56" i="44"/>
  <c r="Q55" i="44"/>
  <c r="M55" i="44"/>
  <c r="K55" i="44"/>
  <c r="I55" i="44"/>
  <c r="G55" i="44"/>
  <c r="Q54" i="44"/>
  <c r="M54" i="44"/>
  <c r="K54" i="44"/>
  <c r="I54" i="44"/>
  <c r="G54" i="44"/>
  <c r="Q53" i="44"/>
  <c r="M53" i="44"/>
  <c r="K53" i="44"/>
  <c r="I53" i="44"/>
  <c r="G53" i="44"/>
  <c r="Q52" i="44"/>
  <c r="M52" i="44"/>
  <c r="K52" i="44"/>
  <c r="I52" i="44"/>
  <c r="G52" i="44"/>
  <c r="Q51" i="44"/>
  <c r="M51" i="44"/>
  <c r="K51" i="44"/>
  <c r="I51" i="44"/>
  <c r="G51" i="44"/>
  <c r="Q50" i="44"/>
  <c r="M50" i="44"/>
  <c r="K50" i="44"/>
  <c r="I50" i="44"/>
  <c r="G50" i="44"/>
  <c r="Q49" i="44"/>
  <c r="M49" i="44"/>
  <c r="K49" i="44"/>
  <c r="I49" i="44"/>
  <c r="G49" i="44"/>
  <c r="Q48" i="44"/>
  <c r="M48" i="44"/>
  <c r="K48" i="44"/>
  <c r="I48" i="44"/>
  <c r="G48" i="44"/>
  <c r="Q46" i="44"/>
  <c r="M46" i="44"/>
  <c r="K46" i="44"/>
  <c r="I46" i="44"/>
  <c r="G46" i="44"/>
  <c r="Q45" i="44"/>
  <c r="M45" i="44"/>
  <c r="K45" i="44"/>
  <c r="I45" i="44"/>
  <c r="G45" i="44"/>
  <c r="Q44" i="44"/>
  <c r="M44" i="44"/>
  <c r="K44" i="44"/>
  <c r="I44" i="44"/>
  <c r="G44" i="44"/>
  <c r="Q43" i="44"/>
  <c r="M43" i="44"/>
  <c r="K43" i="44"/>
  <c r="I43" i="44"/>
  <c r="G43" i="44"/>
  <c r="Q42" i="44"/>
  <c r="M42" i="44"/>
  <c r="K42" i="44"/>
  <c r="I42" i="44"/>
  <c r="G42" i="44"/>
  <c r="Q41" i="44"/>
  <c r="M41" i="44"/>
  <c r="K41" i="44"/>
  <c r="I41" i="44"/>
  <c r="G41" i="44"/>
  <c r="Q40" i="44"/>
  <c r="M40" i="44"/>
  <c r="K40" i="44"/>
  <c r="I40" i="44"/>
  <c r="G40" i="44"/>
  <c r="Q39" i="44"/>
  <c r="M39" i="44"/>
  <c r="K39" i="44"/>
  <c r="I39" i="44"/>
  <c r="G39" i="44"/>
  <c r="Q38" i="44"/>
  <c r="M38" i="44"/>
  <c r="K38" i="44"/>
  <c r="I38" i="44"/>
  <c r="G38" i="44"/>
  <c r="Q37" i="44"/>
  <c r="M37" i="44"/>
  <c r="K37" i="44"/>
  <c r="I37" i="44"/>
  <c r="G37" i="44"/>
  <c r="Q36" i="44"/>
  <c r="M36" i="44"/>
  <c r="K36" i="44"/>
  <c r="I36" i="44"/>
  <c r="G36" i="44"/>
  <c r="Q33" i="44"/>
  <c r="M33" i="44"/>
  <c r="K33" i="44"/>
  <c r="I33" i="44"/>
  <c r="G33" i="44"/>
  <c r="Q32" i="44"/>
  <c r="M32" i="44"/>
  <c r="K32" i="44"/>
  <c r="I32" i="44"/>
  <c r="G32" i="44"/>
  <c r="Q31" i="44"/>
  <c r="M31" i="44"/>
  <c r="K31" i="44"/>
  <c r="I31" i="44"/>
  <c r="G31" i="44"/>
  <c r="Q30" i="44"/>
  <c r="M30" i="44"/>
  <c r="K30" i="44"/>
  <c r="I30" i="44"/>
  <c r="G30" i="44"/>
  <c r="Q29" i="44"/>
  <c r="M29" i="44"/>
  <c r="K29" i="44"/>
  <c r="I29" i="44"/>
  <c r="G29" i="44"/>
  <c r="Q28" i="44"/>
  <c r="M28" i="44"/>
  <c r="K28" i="44"/>
  <c r="I28" i="44"/>
  <c r="G28" i="44"/>
  <c r="Q27" i="44"/>
  <c r="M27" i="44"/>
  <c r="K27" i="44"/>
  <c r="I27" i="44"/>
  <c r="G27" i="44"/>
  <c r="Q26" i="44"/>
  <c r="M26" i="44"/>
  <c r="K26" i="44"/>
  <c r="I26" i="44"/>
  <c r="G26" i="44"/>
  <c r="Q25" i="44"/>
  <c r="M25" i="44"/>
  <c r="K25" i="44"/>
  <c r="I25" i="44"/>
  <c r="G25" i="44"/>
  <c r="Q24" i="44"/>
  <c r="M24" i="44"/>
  <c r="K24" i="44"/>
  <c r="I24" i="44"/>
  <c r="G24" i="44"/>
  <c r="Q23" i="44"/>
  <c r="M23" i="44"/>
  <c r="K23" i="44"/>
  <c r="I23" i="44"/>
  <c r="G23" i="44"/>
  <c r="Q22" i="44"/>
  <c r="M22" i="44"/>
  <c r="K22" i="44"/>
  <c r="I22" i="44"/>
  <c r="G22" i="44"/>
  <c r="Q21" i="44"/>
  <c r="M21" i="44"/>
  <c r="K21" i="44"/>
  <c r="I21" i="44"/>
  <c r="G21" i="44"/>
  <c r="Q20" i="44"/>
  <c r="M20" i="44"/>
  <c r="K20" i="44"/>
  <c r="I20" i="44"/>
  <c r="G20" i="44"/>
  <c r="Q19" i="44"/>
  <c r="M19" i="44"/>
  <c r="K19" i="44"/>
  <c r="I19" i="44"/>
  <c r="G19" i="44"/>
  <c r="Q18" i="44"/>
  <c r="M18" i="44"/>
  <c r="K18" i="44"/>
  <c r="I18" i="44"/>
  <c r="G18" i="44"/>
  <c r="Q17" i="44"/>
  <c r="M17" i="44"/>
  <c r="K17" i="44"/>
  <c r="I17" i="44"/>
  <c r="G17" i="44"/>
  <c r="Q16" i="44"/>
  <c r="M16" i="44"/>
  <c r="K16" i="44"/>
  <c r="I16" i="44"/>
  <c r="G16" i="44"/>
  <c r="Q15" i="44"/>
  <c r="M15" i="44"/>
  <c r="K15" i="44"/>
  <c r="I15" i="44"/>
  <c r="G15" i="44"/>
  <c r="Q14" i="44"/>
  <c r="M14" i="44"/>
  <c r="K14" i="44"/>
  <c r="I14" i="44"/>
  <c r="G14" i="44"/>
  <c r="Q13" i="44"/>
  <c r="M13" i="44"/>
  <c r="K13" i="44"/>
  <c r="I13" i="44"/>
  <c r="G13" i="44"/>
  <c r="Q12" i="44"/>
  <c r="M12" i="44"/>
  <c r="K12" i="44"/>
  <c r="I12" i="44"/>
  <c r="G12" i="44"/>
  <c r="Q11" i="44"/>
  <c r="M11" i="44"/>
  <c r="K11" i="44"/>
  <c r="I11" i="44"/>
  <c r="G11" i="44"/>
  <c r="Q10" i="44"/>
  <c r="M10" i="44"/>
  <c r="K10" i="44"/>
  <c r="I10" i="44"/>
  <c r="G10" i="44"/>
  <c r="Q9" i="44"/>
  <c r="M9" i="44"/>
  <c r="K9" i="44"/>
  <c r="I9" i="44"/>
  <c r="G9" i="44"/>
  <c r="Q8" i="44"/>
  <c r="M8" i="44"/>
  <c r="K8" i="44"/>
  <c r="I8" i="44"/>
  <c r="G8" i="44"/>
  <c r="Q75" i="26" l="1"/>
  <c r="Q207" i="26" s="1"/>
  <c r="L130" i="25" s="1"/>
  <c r="Q207" i="44"/>
  <c r="K162" i="44"/>
  <c r="I207" i="44"/>
  <c r="M207" i="44"/>
  <c r="K207" i="44"/>
  <c r="I162" i="44"/>
  <c r="M162" i="44"/>
  <c r="G135" i="44"/>
  <c r="I135" i="44"/>
  <c r="G162" i="44"/>
  <c r="K134" i="44"/>
  <c r="K72" i="44"/>
  <c r="G73" i="44"/>
  <c r="K73" i="44"/>
  <c r="M133" i="44"/>
  <c r="G72" i="44"/>
  <c r="Q72" i="44"/>
  <c r="Q205" i="44" s="1"/>
  <c r="I73" i="44"/>
  <c r="I206" i="44" s="1"/>
  <c r="E212" i="44" s="1"/>
  <c r="M73" i="44"/>
  <c r="Q133" i="44"/>
  <c r="Q134" i="44"/>
  <c r="Q161" i="44"/>
  <c r="M72" i="44"/>
  <c r="Q73" i="44"/>
  <c r="Q206" i="44" s="1"/>
  <c r="M134" i="44"/>
  <c r="Q160" i="44"/>
  <c r="I72" i="44"/>
  <c r="K133" i="44"/>
  <c r="Q192" i="44"/>
  <c r="Q194" i="44" s="1"/>
  <c r="I205" i="44" l="1"/>
  <c r="E211" i="44" s="1"/>
  <c r="G206" i="44"/>
  <c r="D212" i="44" s="1"/>
  <c r="G205" i="44"/>
  <c r="D211" i="44" s="1"/>
  <c r="Q162" i="44"/>
  <c r="M74" i="44"/>
  <c r="M205" i="44"/>
  <c r="G211" i="44" s="1"/>
  <c r="K135" i="44"/>
  <c r="K74" i="44"/>
  <c r="K206" i="44"/>
  <c r="F212" i="44" s="1"/>
  <c r="M206" i="44"/>
  <c r="G212" i="44" s="1"/>
  <c r="I74" i="44"/>
  <c r="Q135" i="44"/>
  <c r="I212" i="44"/>
  <c r="M135" i="44"/>
  <c r="K205" i="44"/>
  <c r="F211" i="44" s="1"/>
  <c r="Q74" i="44"/>
  <c r="G74" i="44"/>
  <c r="I211" i="44"/>
  <c r="O164" i="26"/>
  <c r="M164" i="26"/>
  <c r="K164" i="26"/>
  <c r="I164" i="26"/>
  <c r="G164" i="26"/>
  <c r="O163" i="26"/>
  <c r="M163" i="26"/>
  <c r="K163" i="26"/>
  <c r="I163" i="26"/>
  <c r="G163" i="26"/>
  <c r="M161" i="26"/>
  <c r="K161" i="26"/>
  <c r="I161" i="26"/>
  <c r="G161" i="26"/>
  <c r="M160" i="26"/>
  <c r="K160" i="26"/>
  <c r="I160" i="26"/>
  <c r="G160" i="26"/>
  <c r="O159" i="26"/>
  <c r="O157" i="26"/>
  <c r="O152" i="26"/>
  <c r="O153" i="26"/>
  <c r="O154" i="26"/>
  <c r="O155" i="26"/>
  <c r="O151" i="26"/>
  <c r="O145" i="26"/>
  <c r="O146" i="26"/>
  <c r="O137" i="26"/>
  <c r="M137" i="26"/>
  <c r="K137" i="26"/>
  <c r="I137" i="26"/>
  <c r="G137" i="26"/>
  <c r="O136" i="26"/>
  <c r="M136" i="26"/>
  <c r="K136" i="26"/>
  <c r="I136" i="26"/>
  <c r="G136" i="26"/>
  <c r="I134" i="26"/>
  <c r="G134" i="26"/>
  <c r="I133" i="26"/>
  <c r="G133" i="26"/>
  <c r="O128" i="26"/>
  <c r="O129" i="26"/>
  <c r="O130" i="26"/>
  <c r="O131" i="26"/>
  <c r="O132" i="26"/>
  <c r="M128" i="26"/>
  <c r="M129" i="26"/>
  <c r="M130" i="26"/>
  <c r="M131" i="26"/>
  <c r="M132" i="26"/>
  <c r="K128" i="26"/>
  <c r="K129" i="26"/>
  <c r="K130" i="26"/>
  <c r="K131" i="26"/>
  <c r="K132" i="26"/>
  <c r="O127" i="26"/>
  <c r="M127" i="26"/>
  <c r="K127" i="26"/>
  <c r="O123" i="26"/>
  <c r="O124" i="26"/>
  <c r="O125" i="26"/>
  <c r="M123" i="26"/>
  <c r="M124" i="26"/>
  <c r="M125" i="26"/>
  <c r="K123" i="26"/>
  <c r="K124" i="26"/>
  <c r="K125" i="26"/>
  <c r="O122" i="26"/>
  <c r="M122" i="26"/>
  <c r="K122" i="26"/>
  <c r="O101" i="26"/>
  <c r="O102" i="26"/>
  <c r="O103" i="26"/>
  <c r="O104" i="26"/>
  <c r="O105" i="26"/>
  <c r="O106" i="26"/>
  <c r="O107" i="26"/>
  <c r="O108" i="26"/>
  <c r="O109" i="26"/>
  <c r="O110" i="26"/>
  <c r="O111" i="26"/>
  <c r="O112" i="26"/>
  <c r="O113" i="26"/>
  <c r="O114" i="26"/>
  <c r="O115" i="26"/>
  <c r="O116" i="26"/>
  <c r="O117" i="26"/>
  <c r="O118" i="26"/>
  <c r="O119" i="26"/>
  <c r="O120" i="26"/>
  <c r="M101" i="26"/>
  <c r="M102" i="26"/>
  <c r="M103" i="26"/>
  <c r="M104" i="26"/>
  <c r="M105" i="26"/>
  <c r="M106" i="26"/>
  <c r="M107" i="26"/>
  <c r="M108" i="26"/>
  <c r="M109" i="26"/>
  <c r="M110" i="26"/>
  <c r="M111" i="26"/>
  <c r="M112" i="26"/>
  <c r="M113" i="26"/>
  <c r="M114" i="26"/>
  <c r="M115" i="26"/>
  <c r="M116" i="26"/>
  <c r="M117" i="26"/>
  <c r="M118" i="26"/>
  <c r="M119" i="26"/>
  <c r="M120" i="26"/>
  <c r="K101" i="26"/>
  <c r="K102" i="26"/>
  <c r="K103" i="26"/>
  <c r="K104" i="26"/>
  <c r="K105" i="26"/>
  <c r="K106" i="26"/>
  <c r="K107" i="26"/>
  <c r="K108" i="26"/>
  <c r="K109" i="26"/>
  <c r="K110" i="26"/>
  <c r="K111" i="26"/>
  <c r="K112" i="26"/>
  <c r="K113" i="26"/>
  <c r="K114" i="26"/>
  <c r="K115" i="26"/>
  <c r="K116" i="26"/>
  <c r="K117" i="26"/>
  <c r="K118" i="26"/>
  <c r="K119" i="26"/>
  <c r="K120" i="26"/>
  <c r="O100" i="26"/>
  <c r="M100" i="26"/>
  <c r="K100" i="26"/>
  <c r="O92" i="26"/>
  <c r="O93" i="26"/>
  <c r="O94" i="26"/>
  <c r="O95" i="26"/>
  <c r="O96" i="26"/>
  <c r="O97" i="26"/>
  <c r="O98" i="26"/>
  <c r="M92" i="26"/>
  <c r="M93" i="26"/>
  <c r="M94" i="26"/>
  <c r="M95" i="26"/>
  <c r="M96" i="26"/>
  <c r="M97" i="26"/>
  <c r="M98" i="26"/>
  <c r="O91" i="26"/>
  <c r="M91" i="26"/>
  <c r="K92" i="26"/>
  <c r="K93" i="26"/>
  <c r="K94" i="26"/>
  <c r="K95" i="26"/>
  <c r="K96" i="26"/>
  <c r="K97" i="26"/>
  <c r="K98" i="26"/>
  <c r="K91" i="26"/>
  <c r="O88" i="26"/>
  <c r="M88" i="26"/>
  <c r="K88" i="26"/>
  <c r="O79" i="26"/>
  <c r="O80" i="26"/>
  <c r="O81" i="26"/>
  <c r="O82" i="26"/>
  <c r="O83" i="26"/>
  <c r="O84" i="26"/>
  <c r="O85" i="26"/>
  <c r="O86" i="26"/>
  <c r="O87" i="26"/>
  <c r="O78" i="26"/>
  <c r="M79" i="26"/>
  <c r="M80" i="26"/>
  <c r="M81" i="26"/>
  <c r="M82" i="26"/>
  <c r="M83" i="26"/>
  <c r="M84" i="26"/>
  <c r="M85" i="26"/>
  <c r="M86" i="26"/>
  <c r="M87" i="26"/>
  <c r="M78" i="26"/>
  <c r="K79" i="26"/>
  <c r="K80" i="26"/>
  <c r="K81" i="26"/>
  <c r="K82" i="26"/>
  <c r="K83" i="26"/>
  <c r="K84" i="26"/>
  <c r="K85" i="26"/>
  <c r="K86" i="26"/>
  <c r="K87" i="26"/>
  <c r="K78" i="26"/>
  <c r="G166" i="26"/>
  <c r="O76" i="26"/>
  <c r="M76" i="26"/>
  <c r="K76" i="26"/>
  <c r="I76" i="26"/>
  <c r="G76" i="26"/>
  <c r="O75" i="26"/>
  <c r="M75" i="26"/>
  <c r="M207" i="26" s="1"/>
  <c r="J130" i="25" s="1"/>
  <c r="K75" i="26"/>
  <c r="K207" i="26" s="1"/>
  <c r="I130" i="25" s="1"/>
  <c r="I75" i="26"/>
  <c r="G75" i="26"/>
  <c r="O66" i="26"/>
  <c r="O67" i="26"/>
  <c r="O69" i="26"/>
  <c r="O70" i="26"/>
  <c r="O71" i="26"/>
  <c r="M66" i="26"/>
  <c r="M67" i="26"/>
  <c r="M69" i="26"/>
  <c r="M70" i="26"/>
  <c r="M71" i="26"/>
  <c r="K71" i="26"/>
  <c r="K66" i="26"/>
  <c r="K67" i="26"/>
  <c r="K69" i="26"/>
  <c r="K70" i="26"/>
  <c r="I66" i="26"/>
  <c r="I67" i="26"/>
  <c r="I69" i="26"/>
  <c r="I70" i="26"/>
  <c r="I71" i="26"/>
  <c r="O65" i="26"/>
  <c r="M65" i="26"/>
  <c r="K65" i="26"/>
  <c r="I65" i="26"/>
  <c r="O49" i="26"/>
  <c r="O50" i="26"/>
  <c r="O51" i="26"/>
  <c r="O52" i="26"/>
  <c r="O53" i="26"/>
  <c r="O54" i="26"/>
  <c r="O55" i="26"/>
  <c r="O56" i="26"/>
  <c r="O57" i="26"/>
  <c r="O58" i="26"/>
  <c r="O59" i="26"/>
  <c r="O60" i="26"/>
  <c r="O61" i="26"/>
  <c r="O62" i="26"/>
  <c r="O63" i="26"/>
  <c r="M49" i="26"/>
  <c r="M50" i="26"/>
  <c r="M51" i="26"/>
  <c r="M52" i="26"/>
  <c r="M53" i="26"/>
  <c r="M54" i="26"/>
  <c r="M55" i="26"/>
  <c r="M56" i="26"/>
  <c r="M57" i="26"/>
  <c r="M58" i="26"/>
  <c r="M59" i="26"/>
  <c r="M60" i="26"/>
  <c r="M61" i="26"/>
  <c r="M62" i="26"/>
  <c r="M63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I49" i="26"/>
  <c r="I50" i="26"/>
  <c r="I51" i="26"/>
  <c r="I52" i="26"/>
  <c r="I53" i="26"/>
  <c r="I54" i="26"/>
  <c r="I55" i="26"/>
  <c r="I56" i="26"/>
  <c r="I57" i="26"/>
  <c r="I58" i="26"/>
  <c r="I59" i="26"/>
  <c r="I60" i="26"/>
  <c r="I61" i="26"/>
  <c r="I62" i="26"/>
  <c r="I63" i="26"/>
  <c r="O48" i="26"/>
  <c r="M48" i="26"/>
  <c r="K48" i="26"/>
  <c r="I48" i="26"/>
  <c r="O37" i="26"/>
  <c r="O38" i="26"/>
  <c r="O39" i="26"/>
  <c r="O40" i="26"/>
  <c r="O41" i="26"/>
  <c r="O42" i="26"/>
  <c r="O43" i="26"/>
  <c r="O44" i="26"/>
  <c r="O45" i="26"/>
  <c r="O46" i="26"/>
  <c r="M37" i="26"/>
  <c r="M38" i="26"/>
  <c r="M39" i="26"/>
  <c r="M40" i="26"/>
  <c r="M41" i="26"/>
  <c r="M42" i="26"/>
  <c r="M43" i="26"/>
  <c r="M44" i="26"/>
  <c r="M45" i="26"/>
  <c r="M46" i="26"/>
  <c r="K37" i="26"/>
  <c r="K38" i="26"/>
  <c r="K39" i="26"/>
  <c r="K40" i="26"/>
  <c r="K41" i="26"/>
  <c r="K42" i="26"/>
  <c r="K43" i="26"/>
  <c r="K44" i="26"/>
  <c r="K45" i="26"/>
  <c r="K46" i="26"/>
  <c r="I37" i="26"/>
  <c r="I38" i="26"/>
  <c r="I39" i="26"/>
  <c r="I40" i="26"/>
  <c r="I41" i="26"/>
  <c r="I42" i="26"/>
  <c r="I43" i="26"/>
  <c r="I44" i="26"/>
  <c r="I45" i="26"/>
  <c r="I46" i="26"/>
  <c r="O36" i="26"/>
  <c r="M36" i="26"/>
  <c r="K36" i="26"/>
  <c r="I36" i="26"/>
  <c r="G70" i="26"/>
  <c r="G71" i="26"/>
  <c r="G69" i="26"/>
  <c r="G66" i="26"/>
  <c r="G67" i="26"/>
  <c r="G65" i="26"/>
  <c r="G49" i="26"/>
  <c r="G50" i="26"/>
  <c r="G51" i="26"/>
  <c r="G52" i="26"/>
  <c r="G53" i="26"/>
  <c r="G54" i="26"/>
  <c r="G55" i="26"/>
  <c r="G56" i="26"/>
  <c r="G57" i="26"/>
  <c r="G58" i="26"/>
  <c r="G59" i="26"/>
  <c r="G60" i="26"/>
  <c r="G61" i="26"/>
  <c r="G62" i="26"/>
  <c r="G63" i="26"/>
  <c r="G48" i="26"/>
  <c r="G37" i="26"/>
  <c r="G38" i="26"/>
  <c r="G39" i="26"/>
  <c r="G40" i="26"/>
  <c r="G41" i="26"/>
  <c r="G42" i="26"/>
  <c r="G43" i="26"/>
  <c r="G44" i="26"/>
  <c r="G45" i="26"/>
  <c r="G46" i="26"/>
  <c r="G36" i="26"/>
  <c r="O32" i="26"/>
  <c r="O33" i="26"/>
  <c r="M32" i="26"/>
  <c r="M33" i="26"/>
  <c r="K32" i="26"/>
  <c r="K33" i="26"/>
  <c r="I32" i="26"/>
  <c r="I33" i="26"/>
  <c r="G33" i="26"/>
  <c r="O9" i="26"/>
  <c r="O10" i="26"/>
  <c r="O11" i="26"/>
  <c r="O12" i="26"/>
  <c r="O13" i="26"/>
  <c r="O14" i="26"/>
  <c r="O15" i="26"/>
  <c r="O16" i="26"/>
  <c r="O17" i="26"/>
  <c r="O18" i="26"/>
  <c r="O19" i="26"/>
  <c r="O20" i="26"/>
  <c r="O21" i="26"/>
  <c r="O22" i="26"/>
  <c r="O23" i="26"/>
  <c r="O24" i="26"/>
  <c r="O25" i="26"/>
  <c r="O26" i="26"/>
  <c r="O27" i="26"/>
  <c r="O28" i="26"/>
  <c r="O29" i="26"/>
  <c r="O30" i="26"/>
  <c r="O31" i="26"/>
  <c r="M9" i="26"/>
  <c r="M10" i="26"/>
  <c r="M11" i="26"/>
  <c r="M12" i="26"/>
  <c r="M13" i="26"/>
  <c r="M14" i="26"/>
  <c r="M15" i="26"/>
  <c r="M16" i="26"/>
  <c r="M17" i="26"/>
  <c r="M18" i="26"/>
  <c r="M19" i="26"/>
  <c r="M20" i="26"/>
  <c r="M21" i="26"/>
  <c r="M22" i="26"/>
  <c r="M23" i="26"/>
  <c r="M24" i="26"/>
  <c r="M25" i="26"/>
  <c r="M26" i="26"/>
  <c r="M27" i="26"/>
  <c r="M28" i="26"/>
  <c r="M29" i="26"/>
  <c r="M30" i="26"/>
  <c r="M31" i="26"/>
  <c r="O8" i="26"/>
  <c r="M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8" i="26"/>
  <c r="I9" i="26"/>
  <c r="I10" i="26"/>
  <c r="I11" i="26"/>
  <c r="I12" i="26"/>
  <c r="I13" i="26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8" i="26"/>
  <c r="G9" i="26"/>
  <c r="G10" i="26"/>
  <c r="G11" i="26"/>
  <c r="G12" i="26"/>
  <c r="G13" i="26"/>
  <c r="G14" i="26"/>
  <c r="G15" i="26"/>
  <c r="G16" i="26"/>
  <c r="G17" i="26"/>
  <c r="G18" i="26"/>
  <c r="G19" i="26"/>
  <c r="G20" i="26"/>
  <c r="G21" i="26"/>
  <c r="G22" i="26"/>
  <c r="G23" i="26"/>
  <c r="G24" i="26"/>
  <c r="G25" i="26"/>
  <c r="G26" i="26"/>
  <c r="G27" i="26"/>
  <c r="G28" i="26"/>
  <c r="G29" i="26"/>
  <c r="G30" i="26"/>
  <c r="G31" i="26"/>
  <c r="G32" i="26"/>
  <c r="G8" i="26"/>
  <c r="I207" i="26" l="1"/>
  <c r="H130" i="25" s="1"/>
  <c r="G207" i="26"/>
  <c r="G130" i="25" s="1"/>
  <c r="O207" i="26"/>
  <c r="K130" i="25" s="1"/>
  <c r="I162" i="26"/>
  <c r="M162" i="26"/>
  <c r="K162" i="26"/>
  <c r="O160" i="26"/>
  <c r="G162" i="26"/>
  <c r="G135" i="26"/>
  <c r="O161" i="26"/>
  <c r="I135" i="26"/>
  <c r="M133" i="26"/>
  <c r="O133" i="26"/>
  <c r="O134" i="26"/>
  <c r="K133" i="26"/>
  <c r="K134" i="26"/>
  <c r="M134" i="26"/>
  <c r="K72" i="26"/>
  <c r="K73" i="26"/>
  <c r="G73" i="26"/>
  <c r="G206" i="26" s="1"/>
  <c r="D212" i="26" s="1"/>
  <c r="G129" i="25" s="1"/>
  <c r="G72" i="26"/>
  <c r="G205" i="26" s="1"/>
  <c r="I72" i="26"/>
  <c r="M72" i="26"/>
  <c r="I73" i="26"/>
  <c r="I206" i="26" s="1"/>
  <c r="M73" i="26"/>
  <c r="O72" i="26"/>
  <c r="O73" i="26"/>
  <c r="M206" i="26" l="1"/>
  <c r="G212" i="26" s="1"/>
  <c r="J129" i="25" s="1"/>
  <c r="O162" i="26"/>
  <c r="K206" i="26"/>
  <c r="F212" i="26" s="1"/>
  <c r="I129" i="25" s="1"/>
  <c r="K74" i="26"/>
  <c r="G74" i="26"/>
  <c r="O135" i="26"/>
  <c r="M135" i="26"/>
  <c r="K135" i="26"/>
  <c r="M74" i="26"/>
  <c r="O74" i="26"/>
  <c r="I74" i="26"/>
  <c r="K88" i="41" l="1"/>
  <c r="J88" i="41"/>
  <c r="I88" i="41"/>
  <c r="H88" i="41"/>
  <c r="K87" i="41"/>
  <c r="K89" i="41" s="1"/>
  <c r="J87" i="41"/>
  <c r="I87" i="41"/>
  <c r="H87" i="41"/>
  <c r="L78" i="40"/>
  <c r="J78" i="40"/>
  <c r="L77" i="40"/>
  <c r="K77" i="40"/>
  <c r="J77" i="40"/>
  <c r="L46" i="39"/>
  <c r="L45" i="39"/>
  <c r="L47" i="39" l="1"/>
  <c r="J89" i="41"/>
  <c r="H89" i="41"/>
  <c r="L79" i="40"/>
  <c r="I89" i="41"/>
  <c r="J79" i="40"/>
  <c r="K79" i="40"/>
  <c r="M183" i="26"/>
  <c r="E212" i="26" l="1"/>
  <c r="H129" i="25" s="1"/>
  <c r="N205" i="26"/>
  <c r="L205" i="26"/>
  <c r="J205" i="26"/>
  <c r="H205" i="26"/>
  <c r="M192" i="26"/>
  <c r="M194" i="26" s="1"/>
  <c r="K192" i="26"/>
  <c r="K194" i="26" s="1"/>
  <c r="I192" i="26"/>
  <c r="I194" i="26" s="1"/>
  <c r="G192" i="26"/>
  <c r="G194" i="26" s="1"/>
  <c r="O191" i="26"/>
  <c r="E191" i="26"/>
  <c r="D191" i="26"/>
  <c r="O190" i="26"/>
  <c r="E190" i="26"/>
  <c r="D190" i="26"/>
  <c r="K186" i="26"/>
  <c r="I186" i="26"/>
  <c r="G186" i="26"/>
  <c r="O183" i="26"/>
  <c r="O184" i="26" s="1"/>
  <c r="O186" i="26" s="1"/>
  <c r="M184" i="26"/>
  <c r="M186" i="26" s="1"/>
  <c r="I177" i="26"/>
  <c r="I179" i="26" s="1"/>
  <c r="G177" i="26"/>
  <c r="G179" i="26" s="1"/>
  <c r="O176" i="26"/>
  <c r="O177" i="26" s="1"/>
  <c r="O179" i="26" s="1"/>
  <c r="M176" i="26"/>
  <c r="M177" i="26" s="1"/>
  <c r="M179" i="26" s="1"/>
  <c r="K176" i="26"/>
  <c r="K177" i="26" s="1"/>
  <c r="K179" i="26" s="1"/>
  <c r="O166" i="26"/>
  <c r="O170" i="26" s="1"/>
  <c r="M166" i="26"/>
  <c r="M170" i="26" s="1"/>
  <c r="K166" i="26"/>
  <c r="K170" i="26" s="1"/>
  <c r="I166" i="26"/>
  <c r="I170" i="26" s="1"/>
  <c r="G170" i="26"/>
  <c r="M205" i="26" l="1"/>
  <c r="G211" i="26" s="1"/>
  <c r="J128" i="25" s="1"/>
  <c r="K172" i="26"/>
  <c r="K205" i="26"/>
  <c r="F211" i="26" s="1"/>
  <c r="I128" i="25" s="1"/>
  <c r="D211" i="26"/>
  <c r="G128" i="25" s="1"/>
  <c r="I205" i="26"/>
  <c r="E211" i="26" s="1"/>
  <c r="H128" i="25" s="1"/>
  <c r="O192" i="26"/>
  <c r="O205" i="26" s="1"/>
  <c r="H211" i="26" s="1"/>
  <c r="O172" i="26"/>
  <c r="G172" i="26"/>
  <c r="I172" i="26"/>
  <c r="M172" i="26"/>
  <c r="O206" i="26" l="1"/>
  <c r="H212" i="26" s="1"/>
  <c r="K129" i="25" s="1"/>
  <c r="O194" i="26"/>
  <c r="K128" i="25"/>
  <c r="L25" i="34" l="1"/>
  <c r="K23" i="34"/>
  <c r="K25" i="34" s="1"/>
  <c r="J23" i="34"/>
  <c r="J25" i="34" s="1"/>
  <c r="L23" i="32" l="1"/>
  <c r="L25" i="32" s="1"/>
  <c r="K23" i="32"/>
  <c r="J23" i="32"/>
  <c r="L27" i="31"/>
  <c r="L29" i="31" s="1"/>
  <c r="H27" i="31"/>
  <c r="H29" i="31" s="1"/>
  <c r="H26" i="29"/>
  <c r="H28" i="29" s="1"/>
  <c r="I26" i="29"/>
  <c r="I28" i="29" s="1"/>
  <c r="J26" i="29"/>
  <c r="J28" i="29" s="1"/>
  <c r="K26" i="29"/>
  <c r="K28" i="29" s="1"/>
  <c r="L26" i="29"/>
  <c r="L28" i="29" s="1"/>
  <c r="K25" i="32" l="1"/>
  <c r="J25" i="32"/>
  <c r="V61" i="31" l="1"/>
  <c r="W61" i="31" s="1"/>
  <c r="X61" i="31" s="1"/>
  <c r="V62" i="31"/>
  <c r="W62" i="31" l="1"/>
  <c r="X62" i="31" s="1"/>
  <c r="X63" i="31" s="1"/>
</calcChain>
</file>

<file path=xl/sharedStrings.xml><?xml version="1.0" encoding="utf-8"?>
<sst xmlns="http://schemas.openxmlformats.org/spreadsheetml/2006/main" count="3661" uniqueCount="379">
  <si>
    <t>No</t>
  </si>
  <si>
    <t>Satuan</t>
  </si>
  <si>
    <t>Nama Ilmiah</t>
  </si>
  <si>
    <t>Nama Lokal</t>
  </si>
  <si>
    <t>Flora</t>
  </si>
  <si>
    <t>Ha</t>
  </si>
  <si>
    <t>Fauna</t>
  </si>
  <si>
    <t>Tahun</t>
  </si>
  <si>
    <t>Luas Area</t>
  </si>
  <si>
    <t>Nama Program :</t>
  </si>
  <si>
    <t>Deskripsi Program :</t>
  </si>
  <si>
    <t xml:space="preserve">Metode : </t>
  </si>
  <si>
    <t>Metode Perhitungan :</t>
  </si>
  <si>
    <t>H’= Indeks Keragaman Shannon-Wiener,</t>
  </si>
  <si>
    <t>Anggaran (Juta Rp)</t>
  </si>
  <si>
    <t>Palem botol</t>
  </si>
  <si>
    <t>Indeks H'</t>
  </si>
  <si>
    <t>Jumlah Jenis</t>
  </si>
  <si>
    <t>H'</t>
  </si>
  <si>
    <t>Status Perlindungan</t>
  </si>
  <si>
    <t>Permen LHK No 106 Tahun 2018</t>
  </si>
  <si>
    <t>IUCN</t>
  </si>
  <si>
    <t>Perhitungan menggunakan rumus indeks keanekaragaman Shannon-Wiener</t>
  </si>
  <si>
    <t>Keterangan :</t>
  </si>
  <si>
    <t>S = Jumlah Jenis,</t>
  </si>
  <si>
    <t>ni = Jumlah individu jenis-I,</t>
  </si>
  <si>
    <t>N = Total jumlah individu semua Jenis</t>
  </si>
  <si>
    <t>Jumlah Individu Flora</t>
  </si>
  <si>
    <t>Jumlah Individu Fauna</t>
  </si>
  <si>
    <t>Jumlah Individu Total</t>
  </si>
  <si>
    <t>Jenis</t>
  </si>
  <si>
    <t>Individu (Batang)</t>
  </si>
  <si>
    <t>Individu (Ekor)</t>
  </si>
  <si>
    <t>Individu</t>
  </si>
  <si>
    <t>CITES</t>
  </si>
  <si>
    <t>-</t>
  </si>
  <si>
    <t>Perhitungan H' menggunakan bantuan aplikasi PAST. Berikut tampilan perhitungan H' menggunakan aplikasi PAST :</t>
  </si>
  <si>
    <t>Taxa_S  :  Jumlah jenis</t>
  </si>
  <si>
    <t>Pengkategorian H' menurut Magurran (1988) :</t>
  </si>
  <si>
    <t>Tinggi  :  H' &gt; 3,5</t>
  </si>
  <si>
    <t>Sedang : 1,5 &gt; H' &gt; 3,5</t>
  </si>
  <si>
    <t>Rendah  :  H' &lt; 1,5</t>
  </si>
  <si>
    <t>Nama Program</t>
  </si>
  <si>
    <t>Absolut</t>
  </si>
  <si>
    <t>Anggaran
(Juta Rp)</t>
  </si>
  <si>
    <t>Individu (ekor)</t>
  </si>
  <si>
    <t>Luasan Area</t>
  </si>
  <si>
    <t>Indeks H' Total (Indeks Biodiversitas)</t>
  </si>
  <si>
    <t>H' Indeks</t>
  </si>
  <si>
    <t>Total Luasan Area</t>
  </si>
  <si>
    <t>Parameter</t>
  </si>
  <si>
    <t>Keterangan</t>
  </si>
  <si>
    <t>Metode Perhitungan</t>
  </si>
  <si>
    <t>Jumlah Spesies Flora yang Dilindungi</t>
  </si>
  <si>
    <t>Spesies</t>
  </si>
  <si>
    <t>Jumlah Spesies Fauna yang Dilindungi</t>
  </si>
  <si>
    <t>Jumlah Individu Flora yang Dilindungi</t>
  </si>
  <si>
    <t>Individu (batang)</t>
  </si>
  <si>
    <t>Jumlah Individu Fauna yang Dilindungi</t>
  </si>
  <si>
    <t>Jumlah Spesies Flora</t>
  </si>
  <si>
    <t>Jumlah Spesies Fauna</t>
  </si>
  <si>
    <t>Nama Spesies</t>
  </si>
  <si>
    <t>Hyophorbe lagenicaulis</t>
  </si>
  <si>
    <t xml:space="preserve"> </t>
  </si>
  <si>
    <t>3. Monitoring dan Evaluasi</t>
  </si>
  <si>
    <t>LC</t>
  </si>
  <si>
    <t>VU</t>
  </si>
  <si>
    <t>Kopi arabika</t>
  </si>
  <si>
    <t>Coffea arabica</t>
  </si>
  <si>
    <t>Penanaman Pohon Palem Botol</t>
  </si>
  <si>
    <t xml:space="preserve">2. Monitoring dan evaluasi </t>
  </si>
  <si>
    <t>PENANAMAN POHON PALEM BOTOL</t>
  </si>
  <si>
    <t>Budidaya Kopi Sembalun</t>
  </si>
  <si>
    <t>3. Monitoring dan evaluasi</t>
  </si>
  <si>
    <t>EN</t>
  </si>
  <si>
    <t>CR</t>
  </si>
  <si>
    <t>*sampai dengan bulan Juni 2024</t>
  </si>
  <si>
    <t>STATUS DAN KECENDERUNGAN SUMBER DAYA KEANEKARAGAMAN HAYATI
(RINGKASAN STATUS TOTAL)
PT. PERTAMINA PATRA NIAGA INTEGRATED TERMINAL AMPENAN</t>
  </si>
  <si>
    <t>REKAPITULASI ABSOLUT PROGRAM PERLINDUNGAN KEANEKARAGAMAN HAYATI
(REKAPITULASI ABSOLUT TOTAL)
PT. PERTAMINA PATRA NIAGA INTEGRATED TERMINAL AMPENAN</t>
  </si>
  <si>
    <t>STATUS DAN KECENDERUNGAN SUMBER DAYA KEANEKARAGAMAN HAYATI
(RINGKASAN STATUS DRKPL)
PT. PERTAMINA PATRA NIAGA INTEGRATED TERMINAL AMPENAN</t>
  </si>
  <si>
    <t>Avicennia marina</t>
  </si>
  <si>
    <t>Rhizopora mucronata</t>
  </si>
  <si>
    <t>Rhizopora stylosa</t>
  </si>
  <si>
    <t>Sonneratia alba</t>
  </si>
  <si>
    <t>Api-api putih</t>
  </si>
  <si>
    <t>Tongke besar</t>
  </si>
  <si>
    <t>Bakau hitam</t>
  </si>
  <si>
    <t>Perepat</t>
  </si>
  <si>
    <t>Indeks H' Flora</t>
  </si>
  <si>
    <t>Indeks H' Fauna</t>
  </si>
  <si>
    <t xml:space="preserve">Program ini merupakan program penanaman pohon palem botol </t>
  </si>
  <si>
    <t>*sampai bulan Juni 2024</t>
  </si>
  <si>
    <t>Program ini merupakan program budidaya kopi sembalun</t>
  </si>
  <si>
    <t xml:space="preserve">"Status Perlindungan berdasarkan kategori : 
- Peraturan Menteri LHK Nomor 106 tahun 2018 tentang Jenis Tumbuhan dan Satwa Liar yang Dilindungi, D = dilindungi; TD = tidak dilindungi
- IUCN Red List of Threatened Species, CR (Critically Endagered/Kritis), EN (Endangered/Genting), VU (Vulnerable/Rentan), NT (Near Threatened/Hampir Terancam), LC (Least Concern/ risiko rendah), NE (Not Evaluated/Belum Evaluasi)
- CITES, Ap I (Appendix I), Ap II (Appendix II), Ap III (Appendix III), NA (No Appendix)
</t>
  </si>
  <si>
    <t>1. Pembuatan pupuk padat limbah kulit kopi</t>
  </si>
  <si>
    <t>1. Persiapan tanaman mangrove</t>
  </si>
  <si>
    <t>3. Pemeliharaan mangrove</t>
  </si>
  <si>
    <t>4. Monitoring dan evaluasi</t>
  </si>
  <si>
    <t>Program Belum Terlaksana</t>
  </si>
  <si>
    <t>Nemenius arquata</t>
  </si>
  <si>
    <t>Gajahan erasia</t>
  </si>
  <si>
    <t>Cerek jawa</t>
  </si>
  <si>
    <t>Elang bondol</t>
  </si>
  <si>
    <t>Sterna bengalensis</t>
  </si>
  <si>
    <t>Dara laut bengala</t>
  </si>
  <si>
    <t>Sterna bergii</t>
  </si>
  <si>
    <t>Dara laut jambul</t>
  </si>
  <si>
    <t>Aves</t>
  </si>
  <si>
    <t>Indvidu (Ekor)</t>
  </si>
  <si>
    <t>2.5</t>
  </si>
  <si>
    <t>PEMANFAATAN LIMBAH KULIT KOPI SEBAGAI PUPUK KOMPOS UNTUK PEMBIBITAN KOPI ARABIKA SEMBALUN</t>
  </si>
  <si>
    <t>Program ini merupakan program pemanfaatan limbah kulit kopi yang digunakan sebagai pupuk kompos untuk pembibitan kopi arabika sembalun</t>
  </si>
  <si>
    <t>2. Pembibitan kopi dengan pupuk kompos limbah kulit kopi</t>
  </si>
  <si>
    <t>Mamalia</t>
  </si>
  <si>
    <t>*data hingga 2023</t>
  </si>
  <si>
    <t>1. Pendataan dan monitoring keanekaragaman flora dan fauna</t>
  </si>
  <si>
    <t>2. Perhitungan data hasil monitoring dan Indeks Keanekaragaman Hayati Shannon-Wiener</t>
  </si>
  <si>
    <t>Dimacarpus longan</t>
  </si>
  <si>
    <t>Mangga</t>
  </si>
  <si>
    <t>DD</t>
  </si>
  <si>
    <t>Manilkara zapota</t>
  </si>
  <si>
    <t>Sawo</t>
  </si>
  <si>
    <t>Samanea saman</t>
  </si>
  <si>
    <t>Trembesi</t>
  </si>
  <si>
    <t>Cocos nucifera</t>
  </si>
  <si>
    <t>Kelapa</t>
  </si>
  <si>
    <t>Adonidia merrillii</t>
  </si>
  <si>
    <t>Palem putri</t>
  </si>
  <si>
    <t>Leucaena leucocephala</t>
  </si>
  <si>
    <t>Lamtoro</t>
  </si>
  <si>
    <t>CD</t>
  </si>
  <si>
    <t>Muntingia calabura</t>
  </si>
  <si>
    <t>Kersen</t>
  </si>
  <si>
    <t>Polyalthia longifolia</t>
  </si>
  <si>
    <t>Glodokan tiang</t>
  </si>
  <si>
    <t>Rhoeo discolor</t>
  </si>
  <si>
    <t>Adam hawa</t>
  </si>
  <si>
    <t>Cordyline fruticosa</t>
  </si>
  <si>
    <t>Hanjuang</t>
  </si>
  <si>
    <t>Codiaeum variegatum</t>
  </si>
  <si>
    <t>Puring</t>
  </si>
  <si>
    <t>Carica papaya</t>
  </si>
  <si>
    <t>Pepaya</t>
  </si>
  <si>
    <t>Bougainvillea glabra</t>
  </si>
  <si>
    <t>Bougenvile</t>
  </si>
  <si>
    <t>Citrus aurantifolia</t>
  </si>
  <si>
    <t>Jeruk nipis</t>
  </si>
  <si>
    <t>Terminalia mantaly</t>
  </si>
  <si>
    <t>Ketapang kencana</t>
  </si>
  <si>
    <t>Syzygium oleana</t>
  </si>
  <si>
    <t>Pucuk merah</t>
  </si>
  <si>
    <t>Adenium obesum</t>
  </si>
  <si>
    <t>Kamboja jepang</t>
  </si>
  <si>
    <t>Plumeria alba</t>
  </si>
  <si>
    <t>Kamboja kuning</t>
  </si>
  <si>
    <t>Heliconia psittacorum</t>
  </si>
  <si>
    <t>Bunga parkit</t>
  </si>
  <si>
    <t>Ixora paludosa</t>
  </si>
  <si>
    <t>Soka</t>
  </si>
  <si>
    <t>Dracaena reflexa</t>
  </si>
  <si>
    <t>Dracaena</t>
  </si>
  <si>
    <t>Acalypha siamensis</t>
  </si>
  <si>
    <t>Teh-tehan</t>
  </si>
  <si>
    <t>Phyllanthus amarus</t>
  </si>
  <si>
    <t>Meniran</t>
  </si>
  <si>
    <t>Tridax procumbens</t>
  </si>
  <si>
    <t>Gletang</t>
  </si>
  <si>
    <t>Cyperus rotundus</t>
  </si>
  <si>
    <t>Teki ladang</t>
  </si>
  <si>
    <t>Litchi chinensis</t>
  </si>
  <si>
    <t>Kelengkeng</t>
  </si>
  <si>
    <t>Pycnonotus aurigaster</t>
  </si>
  <si>
    <t>Cucak kutilang</t>
  </si>
  <si>
    <t>Pycnonotus goiavier</t>
  </si>
  <si>
    <t>Merbah cerukcuk</t>
  </si>
  <si>
    <t>Lonchura punctulata</t>
  </si>
  <si>
    <t>Bondol peking</t>
  </si>
  <si>
    <t>Lonchura leucogastroides</t>
  </si>
  <si>
    <t>Bondol jawa</t>
  </si>
  <si>
    <t>Lonchura pallida</t>
  </si>
  <si>
    <t>Bondol kepala pucat</t>
  </si>
  <si>
    <t>Passer montanus</t>
  </si>
  <si>
    <t>Burung gereja erasia</t>
  </si>
  <si>
    <t>Collocalia linchi</t>
  </si>
  <si>
    <t>Wallet linchi</t>
  </si>
  <si>
    <t>Hirundo tahitica</t>
  </si>
  <si>
    <t>Layang-layang batu</t>
  </si>
  <si>
    <t>Zosterops chloris</t>
  </si>
  <si>
    <t>Kacamata laut</t>
  </si>
  <si>
    <t>Todiramphus sanctus</t>
  </si>
  <si>
    <t>Cekakak suci</t>
  </si>
  <si>
    <t>Todiramphus chloris</t>
  </si>
  <si>
    <t>Cekakak sungai</t>
  </si>
  <si>
    <t>Insekta</t>
  </si>
  <si>
    <t>Catopsilia pomona</t>
  </si>
  <si>
    <t>Lemon emigrant</t>
  </si>
  <si>
    <t>NE</t>
  </si>
  <si>
    <t>Danaus chrysippus</t>
  </si>
  <si>
    <t>Plain tiger</t>
  </si>
  <si>
    <t>Zizina otis</t>
  </si>
  <si>
    <t>Common grass blue</t>
  </si>
  <si>
    <t>Eurema hecabe</t>
  </si>
  <si>
    <t>Common grass yellow</t>
  </si>
  <si>
    <t>Euploea mulciber</t>
  </si>
  <si>
    <t>Striped Blue Crow</t>
  </si>
  <si>
    <t>Leptosia nina</t>
  </si>
  <si>
    <t>Psyche</t>
  </si>
  <si>
    <t>Potamarcha congener</t>
  </si>
  <si>
    <t>Capung sambar perut pipih</t>
  </si>
  <si>
    <t>Diplacodes trivialis</t>
  </si>
  <si>
    <t>Capung-tengger biru</t>
  </si>
  <si>
    <t>Pantala flavescens</t>
  </si>
  <si>
    <t>Capung-kembara buana</t>
  </si>
  <si>
    <t>Orthetrum chrysis</t>
  </si>
  <si>
    <t>Capung-sambar perut kait</t>
  </si>
  <si>
    <t>Orthetrum sabina</t>
  </si>
  <si>
    <t>Capung tentara</t>
  </si>
  <si>
    <t>Apis mellifera</t>
  </si>
  <si>
    <t>Lebah madu</t>
  </si>
  <si>
    <t>Vespa affinis</t>
  </si>
  <si>
    <t>Tawon</t>
  </si>
  <si>
    <t>Musca domestica</t>
  </si>
  <si>
    <t>Lalat rumah</t>
  </si>
  <si>
    <t>Aedes albopictus</t>
  </si>
  <si>
    <t>Nyamuk</t>
  </si>
  <si>
    <t>Monomorium minimum</t>
  </si>
  <si>
    <t>Semut hitam kecil</t>
  </si>
  <si>
    <t>Felis catus</t>
  </si>
  <si>
    <t>Kucing</t>
  </si>
  <si>
    <t>Desmodus rotundus</t>
  </si>
  <si>
    <t>Kelelewar</t>
  </si>
  <si>
    <t>Callosciurus notatus</t>
  </si>
  <si>
    <t>Bajing kelapa</t>
  </si>
  <si>
    <t>Herpetofauna</t>
  </si>
  <si>
    <t>Gekko gecko</t>
  </si>
  <si>
    <t>Tokek rumah</t>
  </si>
  <si>
    <t>II</t>
  </si>
  <si>
    <t>Hemidactylus frenatus</t>
  </si>
  <si>
    <t>Cicak rumah</t>
  </si>
  <si>
    <t>Duttaphrynus melanostictus</t>
  </si>
  <si>
    <t>Kodok buduk</t>
  </si>
  <si>
    <t>Manihot esculenta</t>
  </si>
  <si>
    <t>Singkong</t>
  </si>
  <si>
    <t>Artocarpus heterophyllus</t>
  </si>
  <si>
    <t>Nangka</t>
  </si>
  <si>
    <t>Musa paradisiaca</t>
  </si>
  <si>
    <t>Pisang</t>
  </si>
  <si>
    <t>Rhodomyrtus tomentosa</t>
  </si>
  <si>
    <t>Karamunting</t>
  </si>
  <si>
    <t>Casuarina equisetifolia</t>
  </si>
  <si>
    <t>Cemara gunung</t>
  </si>
  <si>
    <t>Imperata cylindrica</t>
  </si>
  <si>
    <t>Alang-alang</t>
  </si>
  <si>
    <t>Persea americana</t>
  </si>
  <si>
    <t>Alpukat</t>
  </si>
  <si>
    <t>Brugmansia sp</t>
  </si>
  <si>
    <t>Bunga Terompet</t>
  </si>
  <si>
    <t>EW</t>
  </si>
  <si>
    <t>Nisaetus cirrhatus</t>
  </si>
  <si>
    <t>Elang brontok</t>
  </si>
  <si>
    <t>Gallus varius</t>
  </si>
  <si>
    <t>Ayam hutan-hijau</t>
  </si>
  <si>
    <t>Lichmera lombokia</t>
  </si>
  <si>
    <t>Burung-madu topi-sisik</t>
  </si>
  <si>
    <t>Lanius schach</t>
  </si>
  <si>
    <t>Bentet kelabu</t>
  </si>
  <si>
    <t>Spilopelia chinensis</t>
  </si>
  <si>
    <t>Tekukur biasa</t>
  </si>
  <si>
    <t>Papilio memnon</t>
  </si>
  <si>
    <t>Great mormon</t>
  </si>
  <si>
    <t>Graphium sarpedon</t>
  </si>
  <si>
    <t>Blue trianglewing</t>
  </si>
  <si>
    <t>Cupha erymanthis</t>
  </si>
  <si>
    <t>Rustic</t>
  </si>
  <si>
    <t>Doleschallia bisaltide</t>
  </si>
  <si>
    <t>Autumn leaf</t>
  </si>
  <si>
    <t>Elymnias hypermnestra</t>
  </si>
  <si>
    <t>Common palmfly</t>
  </si>
  <si>
    <t>Orsotriaena medus</t>
  </si>
  <si>
    <t>Smoth-eye Bush-brown</t>
  </si>
  <si>
    <t>Melanitis phedima</t>
  </si>
  <si>
    <t>Dark evening brown</t>
  </si>
  <si>
    <t>Mycalesis horsfieldi</t>
  </si>
  <si>
    <t>Horsfield's bushbrown</t>
  </si>
  <si>
    <t>Danaus sp.</t>
  </si>
  <si>
    <t>Tiger</t>
  </si>
  <si>
    <t>Striped blue crow</t>
  </si>
  <si>
    <t>Cepora iudith</t>
  </si>
  <si>
    <t>Orange gull</t>
  </si>
  <si>
    <t>Lampides boeticus</t>
  </si>
  <si>
    <t>Pea blue</t>
  </si>
  <si>
    <t>Capung-sambar hijau</t>
  </si>
  <si>
    <t>Crocothemis servilia</t>
  </si>
  <si>
    <t>Capung-sambar garis-hitam</t>
  </si>
  <si>
    <t>Apis sp.</t>
  </si>
  <si>
    <t>Sus scrofa</t>
  </si>
  <si>
    <t>Babi</t>
  </si>
  <si>
    <t>Tupaia montana</t>
  </si>
  <si>
    <t>Tupai gunung</t>
  </si>
  <si>
    <t>Tylonycteris pachypus</t>
  </si>
  <si>
    <t>Kelelawar bambu kecil</t>
  </si>
  <si>
    <t>Viverricula indica</t>
  </si>
  <si>
    <t>Musa rase</t>
  </si>
  <si>
    <t>III</t>
  </si>
  <si>
    <t>Polypedates leucomystax</t>
  </si>
  <si>
    <t>Katak-pohon bergaris</t>
  </si>
  <si>
    <t>Fejervarya cancrivora</t>
  </si>
  <si>
    <t>Kodok sawah</t>
  </si>
  <si>
    <t>Limnonectes sp.</t>
  </si>
  <si>
    <t>Katak</t>
  </si>
  <si>
    <t>KONSERVASI HUTAN MANGROVE BAGEK KEMBAR</t>
  </si>
  <si>
    <t>Avicennia Alba</t>
  </si>
  <si>
    <t xml:space="preserve">Api-api hitam </t>
  </si>
  <si>
    <t>Bruguiera gymnorrhiza</t>
  </si>
  <si>
    <t>Tancang merah</t>
  </si>
  <si>
    <t>Ceriops tagal</t>
  </si>
  <si>
    <t>Kayu tenggar</t>
  </si>
  <si>
    <t>Excoecaria agallocha</t>
  </si>
  <si>
    <t>Buta-buta</t>
  </si>
  <si>
    <t>Rhizopora apiculata</t>
  </si>
  <si>
    <t>Bakau putih</t>
  </si>
  <si>
    <t>Sonneratia caseolaris</t>
  </si>
  <si>
    <t>Pidada merah</t>
  </si>
  <si>
    <t>Charadrius javanicus</t>
  </si>
  <si>
    <t>Haliastur indus</t>
  </si>
  <si>
    <t>Molusca</t>
  </si>
  <si>
    <t>Littoraria scabra</t>
  </si>
  <si>
    <t>Siput bakau</t>
  </si>
  <si>
    <t>Malacostraca</t>
  </si>
  <si>
    <t>Syclla serrata</t>
  </si>
  <si>
    <t>Kepiting bakau</t>
  </si>
  <si>
    <t>Program belum terlaksana</t>
  </si>
  <si>
    <t>PERLINDUNGAN KEANEKARAGAMAN HAYATI AREA IT AMPENAN</t>
  </si>
  <si>
    <t>Perlindungan Keanekaragaman Hayati Area IT Ampenan</t>
  </si>
  <si>
    <t>Insecta</t>
  </si>
  <si>
    <t>Konservasi Hutan Mangrove Bagek Kembar</t>
  </si>
  <si>
    <t xml:space="preserve">Status Perlindungan berdasarkan kategori : 
- Peraturan Menteri LHK Nomor 106 tahun 2018 tentang Jenis Tumbuhan dan Satwa Liar yang Dilindungi, D = dilindungi; TD = tidak dilindungi
- IUCN Red List of Threatened Species, CR (Critically Endagered/Kritis), EN (Endangered/Genting), VU (Vulnerable/Rentan), NT (Near Threatened/Hampir Terancam), LC (Least Concern/ risiko rendah), NE (Not Evaluated/Belum Evaluasi)
- CITES, Ap I (Appendix I), Ap II (Appendix II), Ap III (Appendix III), NA (No Appendix)
</t>
  </si>
  <si>
    <t>Menang (Menanam Mangrove)</t>
  </si>
  <si>
    <t>MENANG (MENANAM MANGROVE)</t>
  </si>
  <si>
    <t xml:space="preserve">2. Penanaman mangrove </t>
  </si>
  <si>
    <t>List selanjutnyan tertera di lampiran</t>
  </si>
  <si>
    <t>Oryctes rhinoceros</t>
  </si>
  <si>
    <t>Kumbang tanduk</t>
  </si>
  <si>
    <t>D</t>
  </si>
  <si>
    <t>TD</t>
  </si>
  <si>
    <t>KONSERVASI KAWASAN BUDIDAYA KOPI ARABIKA SEMBALUN BUMBUNG</t>
  </si>
  <si>
    <t>Konservasi Kawasan Budidaya Kopi Arabika Sembalun Bumbung</t>
  </si>
  <si>
    <t>Pemanfaatan Limbah Kulit Kopi sebagai Pupuk Kompos untuk Pembibitan Kopi Arabika Sembalun</t>
  </si>
  <si>
    <t>2. Pelaksanaan Budidaya Kopi Sembalun</t>
  </si>
  <si>
    <t>BUDIDAYA KOPI SEMBALUN</t>
  </si>
  <si>
    <t>Program ini merupakan program untuk melindungi sumber daya keanekaragaman hayati di kawasan konservasi hutan mangrove Bagek Kembar</t>
  </si>
  <si>
    <t>Program ini merupakan program untuk meningkatkan populasi tanaman mangrove di area konservasi hutan mangrove Bagek Kembar</t>
  </si>
  <si>
    <t>Program ini bertujuan untuk melindungi sumber daya keanekaragaman hayati di PT Pertamina Patra Niaga Integrated Terminal Ampenan</t>
  </si>
  <si>
    <r>
      <t>Program ini bertujuan untuk melindungi sumber daya keanekaragaman hayati di kawasan budidaya kopi arabica (</t>
    </r>
    <r>
      <rPr>
        <i/>
        <sz val="11"/>
        <color theme="1"/>
        <rFont val="Arial"/>
        <family val="2"/>
      </rPr>
      <t>Coffea arabica</t>
    </r>
    <r>
      <rPr>
        <sz val="11"/>
        <color theme="1"/>
        <rFont val="Arial"/>
        <family val="2"/>
      </rPr>
      <t>) di Desa Sembalun Bumbung</t>
    </r>
  </si>
  <si>
    <t>1. Perawatan vegetasi area hijauan di IT Ampenan</t>
  </si>
  <si>
    <t>1. Pemberian bibit</t>
  </si>
  <si>
    <t>Bunga terompet</t>
  </si>
  <si>
    <t>=</t>
  </si>
  <si>
    <t>Hasil Penghitungan Indeks Keanekaragaman Hayati</t>
  </si>
  <si>
    <t>Jumlah Individu</t>
  </si>
  <si>
    <t>Pi</t>
  </si>
  <si>
    <t>Ln</t>
  </si>
  <si>
    <t>H'= -(Pi*ln)</t>
  </si>
  <si>
    <t>Ln (Pi)</t>
  </si>
  <si>
    <t xml:space="preserve"> H'=-(Pi*ln)</t>
  </si>
  <si>
    <t>Total</t>
  </si>
  <si>
    <t xml:space="preserve">REKAPITULASI PERHITUNGAN INDEKS KEANEKARAGAMAN HAYATI </t>
  </si>
  <si>
    <t>PT PERTAMINA PATRA NIAGA INTEGRATED TERMINAL AMPENAN</t>
  </si>
  <si>
    <t>PROGRAM PERLINDUNGAN KEANEKARAGAMAN HAYATI DI AREA INTEGRATED TERMINAL AMPENAN</t>
  </si>
  <si>
    <t>PROGRAM PENANAMAN POHON PALEM BOTOL</t>
  </si>
  <si>
    <t>PROGRAM KONSERVASI KAWASAN BUDIDAYA KOPI ARABIKA SEMBALUN BUMBUNG</t>
  </si>
  <si>
    <t>PROGRAM BUDIDAYA KOPI SEMBALUN</t>
  </si>
  <si>
    <t>PROGRAM PEMANFAATAN LIMBAH KULIT KOPI SEBAGAI PUPUK UNTUK PEMBIBITAN KOPI ARABIKA SEMBALUN</t>
  </si>
  <si>
    <t>PROGRAM KONSERVASI HUTAN MANGROVE BAGEK KEMBAR</t>
  </si>
  <si>
    <t>PROGRAM MENANG (MENANAM MANGROVE)</t>
  </si>
  <si>
    <t>S</t>
  </si>
  <si>
    <t>2025*</t>
  </si>
  <si>
    <t>*sampai dengan bulan Juni 2025</t>
  </si>
  <si>
    <t>MANGGED (Konservasi Mangrove Berbasis Media Tanam Gedebog Pisang)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</si>
</sst>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* #,##0.00_);_(* \(#,##0.00\);_(* &quot;-&quot;??_);_(@_)"/>
    <numFmt numFmtId="165" formatCode="0.000"/>
    <numFmt numFmtId="166" formatCode="&quot;Rp&quot;#,##0"/>
    <numFmt numFmtId="167" formatCode="&quot;Rp&quot;#,##0.0"/>
    <numFmt numFmtId="168" formatCode="&quot;Rp&quot;#,##0.00"/>
    <numFmt numFmtId="169" formatCode="0.0000"/>
  </numFmts>
  <fonts count="37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DINPro-Regular"/>
      <family val="3"/>
    </font>
    <font>
      <b/>
      <sz val="14"/>
      <color theme="1"/>
      <name val="DINPro-Bold"/>
    </font>
    <font>
      <b/>
      <sz val="12"/>
      <color theme="1"/>
      <name val="DINPro-Regular"/>
      <family val="3"/>
    </font>
    <font>
      <b/>
      <sz val="10"/>
      <color theme="1"/>
      <name val="DINPro-Regular"/>
      <family val="3"/>
    </font>
    <font>
      <sz val="10"/>
      <color theme="1"/>
      <name val="DINPro-Regular"/>
      <family val="3"/>
    </font>
    <font>
      <i/>
      <sz val="10"/>
      <color theme="1"/>
      <name val="DINPro-Regular"/>
      <family val="3"/>
    </font>
    <font>
      <b/>
      <i/>
      <sz val="10"/>
      <color theme="1"/>
      <name val="DINPro-Regular"/>
    </font>
    <font>
      <b/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i/>
      <sz val="12"/>
      <color theme="1"/>
      <name val="Arial"/>
      <family val="2"/>
    </font>
    <font>
      <i/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A8D08D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A8D08D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14999847407452621"/>
        <bgColor rgb="FFA8D08D"/>
      </patternFill>
    </fill>
  </fills>
  <borders count="5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8" fillId="0" borderId="9"/>
    <xf numFmtId="0" fontId="8" fillId="0" borderId="9"/>
    <xf numFmtId="0" fontId="7" fillId="0" borderId="9"/>
    <xf numFmtId="0" fontId="15" fillId="0" borderId="9"/>
    <xf numFmtId="164" fontId="15" fillId="0" borderId="9" applyFont="0" applyFill="0" applyBorder="0" applyAlignment="0" applyProtection="0"/>
    <xf numFmtId="0" fontId="7" fillId="0" borderId="9"/>
    <xf numFmtId="0" fontId="7" fillId="0" borderId="9"/>
    <xf numFmtId="0" fontId="7" fillId="0" borderId="9"/>
    <xf numFmtId="0" fontId="29" fillId="0" borderId="9"/>
    <xf numFmtId="0" fontId="5" fillId="0" borderId="9"/>
    <xf numFmtId="0" fontId="5" fillId="0" borderId="9"/>
    <xf numFmtId="0" fontId="15" fillId="0" borderId="9"/>
    <xf numFmtId="0" fontId="1" fillId="0" borderId="9"/>
    <xf numFmtId="0" fontId="1" fillId="0" borderId="9"/>
    <xf numFmtId="0" fontId="1" fillId="0" borderId="9"/>
    <xf numFmtId="0" fontId="1" fillId="0" borderId="9"/>
    <xf numFmtId="43" fontId="15" fillId="0" borderId="9" applyFont="0" applyFill="0" applyBorder="0" applyAlignment="0" applyProtection="0"/>
    <xf numFmtId="0" fontId="1" fillId="0" borderId="9"/>
    <xf numFmtId="0" fontId="1" fillId="0" borderId="9"/>
    <xf numFmtId="0" fontId="1" fillId="0" borderId="9"/>
    <xf numFmtId="0" fontId="1" fillId="0" borderId="9"/>
    <xf numFmtId="0" fontId="1" fillId="0" borderId="9"/>
    <xf numFmtId="0" fontId="1" fillId="0" borderId="9"/>
  </cellStyleXfs>
  <cellXfs count="958">
    <xf numFmtId="0" fontId="0" fillId="0" borderId="0" xfId="0"/>
    <xf numFmtId="0" fontId="13" fillId="0" borderId="2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left"/>
    </xf>
    <xf numFmtId="0" fontId="10" fillId="0" borderId="0" xfId="0" applyFont="1"/>
    <xf numFmtId="0" fontId="10" fillId="2" borderId="2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/>
    </xf>
    <xf numFmtId="0" fontId="10" fillId="2" borderId="12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/>
    </xf>
    <xf numFmtId="0" fontId="13" fillId="0" borderId="0" xfId="0" applyFont="1" applyAlignment="1">
      <alignment wrapText="1"/>
    </xf>
    <xf numFmtId="0" fontId="10" fillId="4" borderId="15" xfId="0" applyFont="1" applyFill="1" applyBorder="1" applyAlignment="1">
      <alignment horizontal="center" vertical="center" wrapText="1"/>
    </xf>
    <xf numFmtId="0" fontId="12" fillId="0" borderId="15" xfId="0" applyFont="1" applyBorder="1"/>
    <xf numFmtId="0" fontId="13" fillId="0" borderId="15" xfId="0" applyFont="1" applyBorder="1"/>
    <xf numFmtId="0" fontId="10" fillId="2" borderId="14" xfId="2" applyFont="1" applyFill="1" applyBorder="1" applyAlignment="1">
      <alignment horizontal="center"/>
    </xf>
    <xf numFmtId="0" fontId="10" fillId="2" borderId="2" xfId="2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12" xfId="0" applyFont="1" applyBorder="1" applyAlignment="1">
      <alignment horizontal="center" vertical="center"/>
    </xf>
    <xf numFmtId="0" fontId="10" fillId="2" borderId="14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 vertical="center"/>
    </xf>
    <xf numFmtId="0" fontId="13" fillId="0" borderId="9" xfId="2" applyFont="1"/>
    <xf numFmtId="0" fontId="16" fillId="0" borderId="9" xfId="4" applyFont="1" applyAlignment="1">
      <alignment vertical="top" wrapText="1"/>
    </xf>
    <xf numFmtId="0" fontId="16" fillId="0" borderId="9" xfId="4" applyFont="1" applyAlignment="1">
      <alignment vertical="top"/>
    </xf>
    <xf numFmtId="1" fontId="16" fillId="0" borderId="9" xfId="4" applyNumberFormat="1" applyFont="1" applyAlignment="1">
      <alignment horizontal="center"/>
    </xf>
    <xf numFmtId="1" fontId="16" fillId="0" borderId="9" xfId="4" applyNumberFormat="1" applyFont="1" applyAlignment="1">
      <alignment horizontal="center" vertical="center"/>
    </xf>
    <xf numFmtId="0" fontId="16" fillId="0" borderId="9" xfId="4" applyFont="1" applyAlignment="1">
      <alignment horizontal="center" vertical="center"/>
    </xf>
    <xf numFmtId="0" fontId="16" fillId="0" borderId="9" xfId="4" applyFont="1"/>
    <xf numFmtId="0" fontId="17" fillId="0" borderId="9" xfId="4" applyFont="1" applyAlignment="1">
      <alignment vertical="center"/>
    </xf>
    <xf numFmtId="0" fontId="18" fillId="0" borderId="9" xfId="4" applyFont="1" applyAlignment="1">
      <alignment horizontal="center" vertical="center"/>
    </xf>
    <xf numFmtId="0" fontId="18" fillId="0" borderId="9" xfId="4" applyFont="1" applyAlignment="1">
      <alignment horizontal="center" vertical="center" wrapText="1"/>
    </xf>
    <xf numFmtId="1" fontId="18" fillId="0" borderId="9" xfId="4" applyNumberFormat="1" applyFont="1" applyAlignment="1">
      <alignment horizontal="center" vertical="center"/>
    </xf>
    <xf numFmtId="0" fontId="16" fillId="0" borderId="9" xfId="4" applyFont="1" applyAlignment="1">
      <alignment vertical="center"/>
    </xf>
    <xf numFmtId="1" fontId="20" fillId="0" borderId="9" xfId="4" applyNumberFormat="1" applyFont="1" applyAlignment="1">
      <alignment horizontal="center" vertical="center"/>
    </xf>
    <xf numFmtId="0" fontId="20" fillId="0" borderId="9" xfId="4" applyFont="1" applyAlignment="1">
      <alignment horizontal="center" vertical="center"/>
    </xf>
    <xf numFmtId="0" fontId="18" fillId="0" borderId="9" xfId="4" applyFont="1"/>
    <xf numFmtId="1" fontId="18" fillId="0" borderId="9" xfId="4" applyNumberFormat="1" applyFont="1" applyAlignment="1">
      <alignment horizontal="center"/>
    </xf>
    <xf numFmtId="0" fontId="14" fillId="0" borderId="9" xfId="3" applyFont="1"/>
    <xf numFmtId="0" fontId="20" fillId="8" borderId="9" xfId="4" applyFont="1" applyFill="1" applyAlignment="1">
      <alignment horizontal="left" vertical="center"/>
    </xf>
    <xf numFmtId="0" fontId="20" fillId="8" borderId="9" xfId="4" applyFont="1" applyFill="1" applyAlignment="1">
      <alignment vertical="top"/>
    </xf>
    <xf numFmtId="0" fontId="20" fillId="8" borderId="9" xfId="4" applyFont="1" applyFill="1"/>
    <xf numFmtId="0" fontId="20" fillId="8" borderId="9" xfId="4" applyFont="1" applyFill="1" applyAlignment="1">
      <alignment horizontal="center"/>
    </xf>
    <xf numFmtId="0" fontId="17" fillId="8" borderId="9" xfId="4" applyFont="1" applyFill="1" applyAlignment="1">
      <alignment vertical="center"/>
    </xf>
    <xf numFmtId="0" fontId="19" fillId="8" borderId="9" xfId="4" applyFont="1" applyFill="1" applyAlignment="1">
      <alignment vertical="center"/>
    </xf>
    <xf numFmtId="0" fontId="19" fillId="8" borderId="9" xfId="4" applyFont="1" applyFill="1" applyAlignment="1">
      <alignment horizontal="left" vertical="center"/>
    </xf>
    <xf numFmtId="0" fontId="20" fillId="8" borderId="9" xfId="8" applyFont="1" applyFill="1"/>
    <xf numFmtId="1" fontId="20" fillId="8" borderId="9" xfId="8" applyNumberFormat="1" applyFont="1" applyFill="1"/>
    <xf numFmtId="0" fontId="20" fillId="8" borderId="9" xfId="8" applyFont="1" applyFill="1" applyAlignment="1">
      <alignment horizontal="center"/>
    </xf>
    <xf numFmtId="0" fontId="21" fillId="8" borderId="9" xfId="4" applyFont="1" applyFill="1" applyAlignment="1">
      <alignment horizontal="left" vertical="center"/>
    </xf>
    <xf numFmtId="0" fontId="22" fillId="8" borderId="9" xfId="4" applyFont="1" applyFill="1" applyAlignment="1">
      <alignment horizontal="left" vertical="center"/>
    </xf>
    <xf numFmtId="0" fontId="20" fillId="8" borderId="9" xfId="8" applyFont="1" applyFill="1" applyAlignment="1">
      <alignment horizontal="left"/>
    </xf>
    <xf numFmtId="0" fontId="13" fillId="0" borderId="10" xfId="0" applyFont="1" applyBorder="1"/>
    <xf numFmtId="1" fontId="10" fillId="4" borderId="15" xfId="4" applyNumberFormat="1" applyFont="1" applyFill="1" applyBorder="1" applyAlignment="1">
      <alignment horizontal="center" vertical="center"/>
    </xf>
    <xf numFmtId="1" fontId="13" fillId="0" borderId="15" xfId="4" applyNumberFormat="1" applyFont="1" applyBorder="1" applyAlignment="1">
      <alignment horizontal="center" vertical="center"/>
    </xf>
    <xf numFmtId="1" fontId="13" fillId="0" borderId="18" xfId="4" applyNumberFormat="1" applyFont="1" applyBorder="1" applyAlignment="1">
      <alignment horizontal="center" vertical="center"/>
    </xf>
    <xf numFmtId="0" fontId="13" fillId="0" borderId="15" xfId="6" applyFont="1" applyBorder="1" applyAlignment="1">
      <alignment horizontal="center"/>
    </xf>
    <xf numFmtId="0" fontId="13" fillId="0" borderId="20" xfId="4" applyFont="1" applyBorder="1" applyAlignment="1">
      <alignment horizontal="center" vertical="center"/>
    </xf>
    <xf numFmtId="0" fontId="13" fillId="0" borderId="15" xfId="6" applyFont="1" applyBorder="1" applyAlignment="1">
      <alignment horizontal="center" vertical="center"/>
    </xf>
    <xf numFmtId="0" fontId="10" fillId="4" borderId="15" xfId="4" applyFont="1" applyFill="1" applyBorder="1" applyAlignment="1">
      <alignment horizontal="center" vertical="center"/>
    </xf>
    <xf numFmtId="0" fontId="10" fillId="4" borderId="15" xfId="6" applyFont="1" applyFill="1" applyBorder="1" applyAlignment="1">
      <alignment horizontal="center"/>
    </xf>
    <xf numFmtId="0" fontId="13" fillId="0" borderId="9" xfId="4" applyFont="1" applyAlignment="1">
      <alignment vertical="top"/>
    </xf>
    <xf numFmtId="1" fontId="13" fillId="0" borderId="9" xfId="4" applyNumberFormat="1" applyFont="1" applyAlignment="1">
      <alignment horizontal="center"/>
    </xf>
    <xf numFmtId="1" fontId="13" fillId="0" borderId="9" xfId="4" applyNumberFormat="1" applyFont="1" applyAlignment="1">
      <alignment horizontal="center" vertical="center"/>
    </xf>
    <xf numFmtId="0" fontId="12" fillId="0" borderId="10" xfId="0" applyFont="1" applyBorder="1"/>
    <xf numFmtId="0" fontId="12" fillId="0" borderId="15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1" fontId="10" fillId="4" borderId="15" xfId="8" applyNumberFormat="1" applyFont="1" applyFill="1" applyBorder="1" applyAlignment="1">
      <alignment horizontal="center"/>
    </xf>
    <xf numFmtId="0" fontId="13" fillId="8" borderId="9" xfId="8" applyFont="1" applyFill="1" applyAlignment="1">
      <alignment horizontal="center"/>
    </xf>
    <xf numFmtId="0" fontId="10" fillId="4" borderId="15" xfId="8" applyFont="1" applyFill="1" applyBorder="1" applyAlignment="1">
      <alignment horizontal="center" vertical="center"/>
    </xf>
    <xf numFmtId="0" fontId="13" fillId="0" borderId="15" xfId="3" applyFont="1" applyBorder="1" applyAlignment="1">
      <alignment horizontal="center" vertical="center"/>
    </xf>
    <xf numFmtId="0" fontId="20" fillId="0" borderId="9" xfId="8" applyFont="1"/>
    <xf numFmtId="0" fontId="20" fillId="6" borderId="9" xfId="8" applyFont="1" applyFill="1" applyAlignment="1">
      <alignment horizontal="center"/>
    </xf>
    <xf numFmtId="0" fontId="10" fillId="3" borderId="15" xfId="4" applyFont="1" applyFill="1" applyBorder="1" applyAlignment="1">
      <alignment horizontal="center" vertical="center"/>
    </xf>
    <xf numFmtId="0" fontId="10" fillId="3" borderId="15" xfId="6" applyFont="1" applyFill="1" applyBorder="1" applyAlignment="1">
      <alignment horizontal="center"/>
    </xf>
    <xf numFmtId="0" fontId="10" fillId="3" borderId="18" xfId="4" applyFont="1" applyFill="1" applyBorder="1" applyAlignment="1">
      <alignment horizontal="center" vertical="center"/>
    </xf>
    <xf numFmtId="0" fontId="10" fillId="9" borderId="14" xfId="0" applyFont="1" applyFill="1" applyBorder="1" applyAlignment="1">
      <alignment horizontal="center"/>
    </xf>
    <xf numFmtId="0" fontId="10" fillId="3" borderId="2" xfId="7" applyFont="1" applyFill="1" applyBorder="1" applyAlignment="1">
      <alignment horizontal="center"/>
    </xf>
    <xf numFmtId="0" fontId="10" fillId="9" borderId="15" xfId="0" applyFont="1" applyFill="1" applyBorder="1" applyAlignment="1">
      <alignment horizontal="center" vertical="center"/>
    </xf>
    <xf numFmtId="2" fontId="10" fillId="3" borderId="15" xfId="4" applyNumberFormat="1" applyFont="1" applyFill="1" applyBorder="1" applyAlignment="1">
      <alignment horizontal="center" vertical="center"/>
    </xf>
    <xf numFmtId="0" fontId="10" fillId="3" borderId="15" xfId="7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0" fillId="3" borderId="18" xfId="7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 vertical="center"/>
    </xf>
    <xf numFmtId="0" fontId="24" fillId="4" borderId="15" xfId="4" applyFont="1" applyFill="1" applyBorder="1" applyAlignment="1">
      <alignment horizontal="center" vertical="center"/>
    </xf>
    <xf numFmtId="1" fontId="24" fillId="4" borderId="15" xfId="4" applyNumberFormat="1" applyFont="1" applyFill="1" applyBorder="1" applyAlignment="1">
      <alignment horizontal="center" vertical="center"/>
    </xf>
    <xf numFmtId="0" fontId="25" fillId="0" borderId="15" xfId="4" applyFont="1" applyBorder="1" applyAlignment="1">
      <alignment horizontal="center" vertical="center"/>
    </xf>
    <xf numFmtId="0" fontId="25" fillId="0" borderId="15" xfId="4" applyFont="1" applyBorder="1"/>
    <xf numFmtId="1" fontId="25" fillId="0" borderId="15" xfId="4" applyNumberFormat="1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6" fillId="0" borderId="9" xfId="4" applyFont="1" applyAlignment="1">
      <alignment horizontal="center"/>
    </xf>
    <xf numFmtId="0" fontId="10" fillId="4" borderId="15" xfId="4" applyFont="1" applyFill="1" applyBorder="1" applyAlignment="1">
      <alignment horizontal="center" vertical="center" wrapText="1"/>
    </xf>
    <xf numFmtId="0" fontId="13" fillId="0" borderId="9" xfId="4" applyFont="1" applyAlignment="1">
      <alignment horizontal="center"/>
    </xf>
    <xf numFmtId="0" fontId="18" fillId="0" borderId="9" xfId="4" applyFont="1" applyAlignment="1">
      <alignment horizontal="center"/>
    </xf>
    <xf numFmtId="0" fontId="13" fillId="0" borderId="9" xfId="4" applyFont="1" applyAlignment="1">
      <alignment horizontal="center" vertical="center"/>
    </xf>
    <xf numFmtId="0" fontId="23" fillId="0" borderId="9" xfId="3" applyFont="1"/>
    <xf numFmtId="165" fontId="10" fillId="4" borderId="15" xfId="4" applyNumberFormat="1" applyFont="1" applyFill="1" applyBorder="1" applyAlignment="1">
      <alignment horizontal="center" vertical="center"/>
    </xf>
    <xf numFmtId="0" fontId="23" fillId="0" borderId="9" xfId="3" applyFont="1" applyAlignment="1">
      <alignment horizontal="center"/>
    </xf>
    <xf numFmtId="0" fontId="10" fillId="2" borderId="7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8" borderId="15" xfId="8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26" fillId="5" borderId="2" xfId="0" applyFont="1" applyFill="1" applyBorder="1" applyAlignment="1">
      <alignment horizontal="center"/>
    </xf>
    <xf numFmtId="0" fontId="12" fillId="0" borderId="19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6" fillId="0" borderId="0" xfId="0" applyFont="1"/>
    <xf numFmtId="0" fontId="10" fillId="6" borderId="15" xfId="0" applyFont="1" applyFill="1" applyBorder="1"/>
    <xf numFmtId="0" fontId="10" fillId="2" borderId="14" xfId="2" applyFont="1" applyFill="1" applyBorder="1" applyAlignment="1">
      <alignment horizontal="center" vertical="center"/>
    </xf>
    <xf numFmtId="0" fontId="10" fillId="2" borderId="15" xfId="1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 vertical="center"/>
    </xf>
    <xf numFmtId="0" fontId="13" fillId="0" borderId="9" xfId="2" applyFont="1" applyAlignment="1">
      <alignment horizontal="left" wrapText="1"/>
    </xf>
    <xf numFmtId="0" fontId="10" fillId="0" borderId="0" xfId="0" applyFont="1" applyAlignment="1">
      <alignment horizontal="center" vertical="center"/>
    </xf>
    <xf numFmtId="0" fontId="10" fillId="2" borderId="1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26" fillId="5" borderId="8" xfId="0" applyFont="1" applyFill="1" applyBorder="1" applyAlignment="1">
      <alignment horizontal="center"/>
    </xf>
    <xf numFmtId="0" fontId="10" fillId="2" borderId="12" xfId="2" applyFont="1" applyFill="1" applyBorder="1" applyAlignment="1">
      <alignment horizontal="center"/>
    </xf>
    <xf numFmtId="0" fontId="13" fillId="10" borderId="15" xfId="0" applyFont="1" applyFill="1" applyBorder="1" applyAlignment="1">
      <alignment horizontal="center"/>
    </xf>
    <xf numFmtId="0" fontId="13" fillId="0" borderId="9" xfId="2" applyFont="1" applyAlignment="1">
      <alignment wrapText="1"/>
    </xf>
    <xf numFmtId="0" fontId="10" fillId="4" borderId="15" xfId="8" applyFont="1" applyFill="1" applyBorder="1" applyAlignment="1">
      <alignment horizontal="center"/>
    </xf>
    <xf numFmtId="0" fontId="13" fillId="0" borderId="20" xfId="4" applyFont="1" applyBorder="1" applyAlignment="1">
      <alignment horizontal="center" vertical="top"/>
    </xf>
    <xf numFmtId="1" fontId="10" fillId="4" borderId="15" xfId="8" applyNumberFormat="1" applyFont="1" applyFill="1" applyBorder="1" applyAlignment="1">
      <alignment horizontal="center" vertical="top"/>
    </xf>
    <xf numFmtId="0" fontId="10" fillId="4" borderId="15" xfId="8" applyFont="1" applyFill="1" applyBorder="1" applyAlignment="1">
      <alignment horizontal="center" vertical="top"/>
    </xf>
    <xf numFmtId="1" fontId="13" fillId="0" borderId="15" xfId="0" applyNumberFormat="1" applyFont="1" applyBorder="1" applyAlignment="1">
      <alignment horizontal="center" vertical="center"/>
    </xf>
    <xf numFmtId="1" fontId="10" fillId="9" borderId="15" xfId="0" applyNumberFormat="1" applyFont="1" applyFill="1" applyBorder="1" applyAlignment="1">
      <alignment horizontal="center" vertical="center"/>
    </xf>
    <xf numFmtId="1" fontId="10" fillId="9" borderId="15" xfId="0" applyNumberFormat="1" applyFont="1" applyFill="1" applyBorder="1" applyAlignment="1">
      <alignment horizontal="center"/>
    </xf>
    <xf numFmtId="1" fontId="10" fillId="9" borderId="18" xfId="0" applyNumberFormat="1" applyFont="1" applyFill="1" applyBorder="1" applyAlignment="1">
      <alignment horizontal="center"/>
    </xf>
    <xf numFmtId="1" fontId="10" fillId="9" borderId="14" xfId="0" applyNumberFormat="1" applyFont="1" applyFill="1" applyBorder="1" applyAlignment="1">
      <alignment horizontal="center"/>
    </xf>
    <xf numFmtId="0" fontId="13" fillId="8" borderId="0" xfId="0" applyFont="1" applyFill="1"/>
    <xf numFmtId="0" fontId="10" fillId="4" borderId="18" xfId="4" applyFont="1" applyFill="1" applyBorder="1" applyAlignme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8" borderId="15" xfId="3" applyFont="1" applyFill="1" applyBorder="1" applyAlignment="1">
      <alignment horizontal="center" vertical="center"/>
    </xf>
    <xf numFmtId="0" fontId="13" fillId="8" borderId="15" xfId="6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8" borderId="8" xfId="0" applyFont="1" applyFill="1" applyBorder="1" applyAlignment="1">
      <alignment horizontal="center" vertical="center"/>
    </xf>
    <xf numFmtId="0" fontId="10" fillId="4" borderId="18" xfId="4" applyFont="1" applyFill="1" applyBorder="1" applyAlignment="1">
      <alignment horizontal="center" vertical="top"/>
    </xf>
    <xf numFmtId="0" fontId="13" fillId="0" borderId="27" xfId="4" applyFont="1" applyBorder="1" applyAlignment="1">
      <alignment horizontal="center" vertical="center"/>
    </xf>
    <xf numFmtId="0" fontId="27" fillId="8" borderId="15" xfId="0" applyFont="1" applyFill="1" applyBorder="1" applyAlignment="1">
      <alignment horizontal="center" vertical="center"/>
    </xf>
    <xf numFmtId="165" fontId="10" fillId="4" borderId="15" xfId="6" applyNumberFormat="1" applyFont="1" applyFill="1" applyBorder="1" applyAlignment="1">
      <alignment horizontal="center"/>
    </xf>
    <xf numFmtId="0" fontId="13" fillId="0" borderId="9" xfId="10" applyFont="1" applyAlignment="1">
      <alignment horizontal="left" wrapText="1"/>
    </xf>
    <xf numFmtId="0" fontId="13" fillId="0" borderId="9" xfId="10" applyFont="1"/>
    <xf numFmtId="0" fontId="5" fillId="0" borderId="9" xfId="10"/>
    <xf numFmtId="0" fontId="5" fillId="6" borderId="9" xfId="10" applyFill="1"/>
    <xf numFmtId="0" fontId="13" fillId="6" borderId="9" xfId="10" applyFont="1" applyFill="1"/>
    <xf numFmtId="0" fontId="9" fillId="0" borderId="9" xfId="10" applyFont="1"/>
    <xf numFmtId="0" fontId="12" fillId="0" borderId="9" xfId="10" applyFont="1"/>
    <xf numFmtId="0" fontId="10" fillId="0" borderId="9" xfId="10" applyFont="1" applyAlignment="1">
      <alignment horizontal="center"/>
    </xf>
    <xf numFmtId="0" fontId="10" fillId="2" borderId="14" xfId="10" applyFont="1" applyFill="1" applyBorder="1" applyAlignment="1">
      <alignment horizontal="center"/>
    </xf>
    <xf numFmtId="0" fontId="10" fillId="2" borderId="15" xfId="11" applyFont="1" applyFill="1" applyBorder="1" applyAlignment="1">
      <alignment horizontal="center"/>
    </xf>
    <xf numFmtId="0" fontId="10" fillId="2" borderId="2" xfId="10" applyFont="1" applyFill="1" applyBorder="1" applyAlignment="1">
      <alignment horizontal="center" vertical="center"/>
    </xf>
    <xf numFmtId="0" fontId="5" fillId="0" borderId="9" xfId="11"/>
    <xf numFmtId="0" fontId="13" fillId="0" borderId="9" xfId="11" applyFont="1"/>
    <xf numFmtId="0" fontId="10" fillId="0" borderId="9" xfId="11" applyFont="1"/>
    <xf numFmtId="0" fontId="13" fillId="0" borderId="9" xfId="11" applyFont="1" applyAlignment="1">
      <alignment wrapText="1"/>
    </xf>
    <xf numFmtId="0" fontId="13" fillId="0" borderId="9" xfId="11" applyFont="1" applyAlignment="1">
      <alignment horizontal="left"/>
    </xf>
    <xf numFmtId="0" fontId="10" fillId="4" borderId="15" xfId="11" applyFont="1" applyFill="1" applyBorder="1" applyAlignment="1">
      <alignment horizontal="center" vertical="center" wrapText="1"/>
    </xf>
    <xf numFmtId="0" fontId="10" fillId="2" borderId="15" xfId="11" applyFont="1" applyFill="1" applyBorder="1" applyAlignment="1">
      <alignment horizontal="center" vertical="center"/>
    </xf>
    <xf numFmtId="0" fontId="13" fillId="0" borderId="8" xfId="11" applyFont="1" applyBorder="1" applyAlignment="1">
      <alignment horizontal="center"/>
    </xf>
    <xf numFmtId="0" fontId="12" fillId="0" borderId="8" xfId="11" applyFont="1" applyBorder="1"/>
    <xf numFmtId="0" fontId="13" fillId="0" borderId="8" xfId="11" applyFont="1" applyBorder="1"/>
    <xf numFmtId="0" fontId="13" fillId="0" borderId="7" xfId="11" applyFont="1" applyBorder="1" applyAlignment="1">
      <alignment horizontal="center"/>
    </xf>
    <xf numFmtId="0" fontId="13" fillId="0" borderId="15" xfId="11" applyFont="1" applyBorder="1" applyAlignment="1">
      <alignment horizontal="center"/>
    </xf>
    <xf numFmtId="0" fontId="13" fillId="0" borderId="12" xfId="11" applyFont="1" applyBorder="1" applyAlignment="1">
      <alignment horizontal="center" vertical="center"/>
    </xf>
    <xf numFmtId="0" fontId="13" fillId="0" borderId="19" xfId="11" applyFont="1" applyBorder="1" applyAlignment="1">
      <alignment horizontal="center"/>
    </xf>
    <xf numFmtId="0" fontId="13" fillId="0" borderId="2" xfId="11" applyFont="1" applyBorder="1" applyAlignment="1">
      <alignment horizontal="center"/>
    </xf>
    <xf numFmtId="0" fontId="12" fillId="0" borderId="10" xfId="11" applyFont="1" applyBorder="1"/>
    <xf numFmtId="0" fontId="13" fillId="0" borderId="10" xfId="11" applyFont="1" applyBorder="1"/>
    <xf numFmtId="0" fontId="13" fillId="0" borderId="29" xfId="11" applyFont="1" applyBorder="1" applyAlignment="1">
      <alignment horizontal="center"/>
    </xf>
    <xf numFmtId="0" fontId="13" fillId="0" borderId="11" xfId="11" applyFont="1" applyBorder="1" applyAlignment="1">
      <alignment horizontal="center" vertical="center"/>
    </xf>
    <xf numFmtId="0" fontId="13" fillId="0" borderId="16" xfId="11" applyFont="1" applyBorder="1" applyAlignment="1">
      <alignment horizontal="center"/>
    </xf>
    <xf numFmtId="0" fontId="13" fillId="0" borderId="18" xfId="11" applyFont="1" applyBorder="1" applyAlignment="1">
      <alignment horizontal="center" vertical="center"/>
    </xf>
    <xf numFmtId="0" fontId="13" fillId="0" borderId="22" xfId="11" applyFont="1" applyBorder="1" applyAlignment="1">
      <alignment horizontal="center" vertical="center"/>
    </xf>
    <xf numFmtId="0" fontId="13" fillId="0" borderId="4" xfId="11" applyFont="1" applyBorder="1"/>
    <xf numFmtId="0" fontId="9" fillId="0" borderId="18" xfId="11" applyFont="1" applyBorder="1" applyAlignment="1">
      <alignment horizontal="center" vertical="center"/>
    </xf>
    <xf numFmtId="0" fontId="10" fillId="0" borderId="15" xfId="11" applyFont="1" applyBorder="1" applyAlignment="1">
      <alignment horizontal="left"/>
    </xf>
    <xf numFmtId="0" fontId="12" fillId="0" borderId="5" xfId="11" applyFont="1" applyBorder="1"/>
    <xf numFmtId="0" fontId="13" fillId="0" borderId="29" xfId="11" applyFont="1" applyBorder="1"/>
    <xf numFmtId="0" fontId="13" fillId="0" borderId="23" xfId="11" applyFont="1" applyBorder="1" applyAlignment="1">
      <alignment horizontal="center"/>
    </xf>
    <xf numFmtId="0" fontId="9" fillId="0" borderId="24" xfId="11" applyFont="1" applyBorder="1" applyAlignment="1">
      <alignment horizontal="center" vertical="center"/>
    </xf>
    <xf numFmtId="0" fontId="13" fillId="0" borderId="15" xfId="11" applyFont="1" applyBorder="1" applyAlignment="1">
      <alignment horizontal="center" vertical="center"/>
    </xf>
    <xf numFmtId="0" fontId="10" fillId="0" borderId="10" xfId="11" applyFont="1" applyBorder="1"/>
    <xf numFmtId="0" fontId="13" fillId="0" borderId="4" xfId="11" applyFont="1" applyBorder="1" applyAlignment="1">
      <alignment horizontal="left"/>
    </xf>
    <xf numFmtId="0" fontId="10" fillId="2" borderId="12" xfId="11" applyFont="1" applyFill="1" applyBorder="1" applyAlignment="1">
      <alignment horizontal="center" vertical="center"/>
    </xf>
    <xf numFmtId="0" fontId="10" fillId="2" borderId="7" xfId="11" applyFont="1" applyFill="1" applyBorder="1" applyAlignment="1">
      <alignment horizontal="center" vertical="center"/>
    </xf>
    <xf numFmtId="0" fontId="10" fillId="5" borderId="8" xfId="11" applyFont="1" applyFill="1" applyBorder="1" applyAlignment="1">
      <alignment horizontal="center" vertical="center"/>
    </xf>
    <xf numFmtId="0" fontId="10" fillId="2" borderId="14" xfId="11" applyFont="1" applyFill="1" applyBorder="1" applyAlignment="1">
      <alignment horizontal="center" vertical="center"/>
    </xf>
    <xf numFmtId="0" fontId="10" fillId="2" borderId="3" xfId="11" applyFont="1" applyFill="1" applyBorder="1" applyAlignment="1">
      <alignment horizontal="center" vertical="center"/>
    </xf>
    <xf numFmtId="0" fontId="10" fillId="5" borderId="10" xfId="11" applyFont="1" applyFill="1" applyBorder="1" applyAlignment="1">
      <alignment horizontal="center" vertical="center"/>
    </xf>
    <xf numFmtId="0" fontId="10" fillId="5" borderId="11" xfId="11" applyFont="1" applyFill="1" applyBorder="1" applyAlignment="1">
      <alignment horizontal="center" vertical="center"/>
    </xf>
    <xf numFmtId="0" fontId="10" fillId="2" borderId="2" xfId="11" applyFont="1" applyFill="1" applyBorder="1" applyAlignment="1">
      <alignment horizontal="center"/>
    </xf>
    <xf numFmtId="0" fontId="10" fillId="0" borderId="13" xfId="11" applyFont="1" applyBorder="1" applyAlignment="1">
      <alignment horizontal="center" vertical="center"/>
    </xf>
    <xf numFmtId="0" fontId="10" fillId="0" borderId="9" xfId="11" applyFont="1" applyAlignment="1">
      <alignment horizontal="center" vertical="center"/>
    </xf>
    <xf numFmtId="0" fontId="12" fillId="0" borderId="9" xfId="11" applyFont="1"/>
    <xf numFmtId="0" fontId="13" fillId="0" borderId="10" xfId="11" applyFont="1" applyBorder="1" applyAlignment="1">
      <alignment horizontal="center"/>
    </xf>
    <xf numFmtId="0" fontId="12" fillId="0" borderId="15" xfId="11" applyFont="1" applyBorder="1"/>
    <xf numFmtId="0" fontId="13" fillId="0" borderId="15" xfId="11" applyFont="1" applyBorder="1"/>
    <xf numFmtId="0" fontId="13" fillId="10" borderId="15" xfId="11" applyFont="1" applyFill="1" applyBorder="1" applyAlignment="1">
      <alignment horizontal="center" vertical="center"/>
    </xf>
    <xf numFmtId="0" fontId="10" fillId="0" borderId="15" xfId="11" applyFont="1" applyBorder="1"/>
    <xf numFmtId="0" fontId="28" fillId="0" borderId="15" xfId="11" applyFont="1" applyBorder="1" applyAlignment="1">
      <alignment vertical="center" wrapText="1"/>
    </xf>
    <xf numFmtId="0" fontId="13" fillId="0" borderId="15" xfId="11" applyFont="1" applyBorder="1" applyAlignment="1">
      <alignment horizontal="left"/>
    </xf>
    <xf numFmtId="0" fontId="5" fillId="0" borderId="15" xfId="11" applyBorder="1" applyAlignment="1">
      <alignment horizontal="center"/>
    </xf>
    <xf numFmtId="0" fontId="5" fillId="0" borderId="15" xfId="11" applyBorder="1" applyAlignment="1">
      <alignment horizontal="center" vertical="center"/>
    </xf>
    <xf numFmtId="0" fontId="13" fillId="0" borderId="15" xfId="11" applyFont="1" applyBorder="1" applyAlignment="1">
      <alignment horizontal="left" vertical="top"/>
    </xf>
    <xf numFmtId="0" fontId="30" fillId="0" borderId="15" xfId="11" applyFont="1" applyBorder="1" applyAlignment="1">
      <alignment vertical="center" wrapText="1"/>
    </xf>
    <xf numFmtId="0" fontId="10" fillId="2" borderId="19" xfId="11" applyFont="1" applyFill="1" applyBorder="1" applyAlignment="1">
      <alignment horizontal="center"/>
    </xf>
    <xf numFmtId="0" fontId="10" fillId="2" borderId="19" xfId="11" applyFont="1" applyFill="1" applyBorder="1" applyAlignment="1">
      <alignment horizontal="center" vertical="center"/>
    </xf>
    <xf numFmtId="0" fontId="10" fillId="2" borderId="12" xfId="10" applyFont="1" applyFill="1" applyBorder="1" applyAlignment="1">
      <alignment horizontal="center"/>
    </xf>
    <xf numFmtId="0" fontId="10" fillId="2" borderId="14" xfId="10" applyFont="1" applyFill="1" applyBorder="1" applyAlignment="1">
      <alignment horizontal="center" vertical="center"/>
    </xf>
    <xf numFmtId="0" fontId="13" fillId="0" borderId="8" xfId="11" applyFont="1" applyBorder="1" applyAlignment="1">
      <alignment horizontal="center" vertical="center"/>
    </xf>
    <xf numFmtId="0" fontId="13" fillId="0" borderId="7" xfId="11" applyFont="1" applyBorder="1"/>
    <xf numFmtId="0" fontId="13" fillId="10" borderId="8" xfId="11" applyFont="1" applyFill="1" applyBorder="1" applyAlignment="1">
      <alignment horizontal="center"/>
    </xf>
    <xf numFmtId="0" fontId="13" fillId="0" borderId="2" xfId="11" applyFont="1" applyBorder="1" applyAlignment="1">
      <alignment horizontal="center" vertical="center"/>
    </xf>
    <xf numFmtId="0" fontId="12" fillId="0" borderId="2" xfId="11" applyFont="1" applyBorder="1"/>
    <xf numFmtId="0" fontId="13" fillId="0" borderId="3" xfId="11" applyFont="1" applyBorder="1"/>
    <xf numFmtId="0" fontId="13" fillId="10" borderId="2" xfId="11" applyFont="1" applyFill="1" applyBorder="1" applyAlignment="1">
      <alignment horizontal="center"/>
    </xf>
    <xf numFmtId="0" fontId="13" fillId="0" borderId="5" xfId="11" applyFont="1" applyBorder="1" applyAlignment="1">
      <alignment horizontal="center"/>
    </xf>
    <xf numFmtId="0" fontId="12" fillId="0" borderId="4" xfId="11" applyFont="1" applyBorder="1"/>
    <xf numFmtId="0" fontId="13" fillId="10" borderId="11" xfId="11" applyFont="1" applyFill="1" applyBorder="1" applyAlignment="1">
      <alignment horizontal="center"/>
    </xf>
    <xf numFmtId="0" fontId="13" fillId="10" borderId="10" xfId="11" applyFont="1" applyFill="1" applyBorder="1" applyAlignment="1">
      <alignment horizontal="center"/>
    </xf>
    <xf numFmtId="0" fontId="12" fillId="0" borderId="19" xfId="11" applyFont="1" applyBorder="1"/>
    <xf numFmtId="0" fontId="13" fillId="0" borderId="19" xfId="11" applyFont="1" applyBorder="1"/>
    <xf numFmtId="0" fontId="13" fillId="0" borderId="4" xfId="11" applyFont="1" applyBorder="1" applyAlignment="1">
      <alignment vertical="top"/>
    </xf>
    <xf numFmtId="0" fontId="13" fillId="0" borderId="12" xfId="11" applyFont="1" applyBorder="1" applyAlignment="1">
      <alignment horizontal="center"/>
    </xf>
    <xf numFmtId="0" fontId="10" fillId="2" borderId="14" xfId="11" applyFont="1" applyFill="1" applyBorder="1" applyAlignment="1">
      <alignment horizontal="center"/>
    </xf>
    <xf numFmtId="0" fontId="26" fillId="5" borderId="2" xfId="11" applyFont="1" applyFill="1" applyBorder="1" applyAlignment="1">
      <alignment horizontal="center"/>
    </xf>
    <xf numFmtId="0" fontId="10" fillId="2" borderId="11" xfId="11" applyFont="1" applyFill="1" applyBorder="1" applyAlignment="1">
      <alignment horizontal="center"/>
    </xf>
    <xf numFmtId="0" fontId="26" fillId="5" borderId="14" xfId="11" applyFont="1" applyFill="1" applyBorder="1" applyAlignment="1">
      <alignment horizontal="center"/>
    </xf>
    <xf numFmtId="0" fontId="10" fillId="2" borderId="12" xfId="11" applyFont="1" applyFill="1" applyBorder="1" applyAlignment="1">
      <alignment horizontal="center"/>
    </xf>
    <xf numFmtId="0" fontId="10" fillId="2" borderId="8" xfId="11" applyFont="1" applyFill="1" applyBorder="1" applyAlignment="1">
      <alignment horizontal="center"/>
    </xf>
    <xf numFmtId="165" fontId="10" fillId="2" borderId="2" xfId="11" applyNumberFormat="1" applyFont="1" applyFill="1" applyBorder="1" applyAlignment="1">
      <alignment horizontal="center"/>
    </xf>
    <xf numFmtId="1" fontId="10" fillId="0" borderId="15" xfId="4" applyNumberFormat="1" applyFont="1" applyBorder="1" applyAlignment="1">
      <alignment horizontal="center" vertical="center"/>
    </xf>
    <xf numFmtId="0" fontId="13" fillId="0" borderId="20" xfId="6" applyFont="1" applyBorder="1" applyAlignment="1">
      <alignment horizontal="center"/>
    </xf>
    <xf numFmtId="0" fontId="12" fillId="0" borderId="29" xfId="11" applyFont="1" applyBorder="1"/>
    <xf numFmtId="0" fontId="13" fillId="0" borderId="19" xfId="6" applyFont="1" applyBorder="1" applyAlignment="1">
      <alignment horizontal="center"/>
    </xf>
    <xf numFmtId="0" fontId="13" fillId="0" borderId="15" xfId="4" applyFont="1" applyBorder="1" applyAlignment="1">
      <alignment horizontal="center" vertical="center"/>
    </xf>
    <xf numFmtId="1" fontId="13" fillId="0" borderId="19" xfId="4" applyNumberFormat="1" applyFont="1" applyBorder="1" applyAlignment="1">
      <alignment horizontal="center" vertical="center"/>
    </xf>
    <xf numFmtId="1" fontId="13" fillId="0" borderId="20" xfId="4" applyNumberFormat="1" applyFont="1" applyBorder="1" applyAlignment="1">
      <alignment horizontal="center" vertical="center"/>
    </xf>
    <xf numFmtId="0" fontId="13" fillId="0" borderId="15" xfId="11" applyFont="1" applyBorder="1" applyAlignment="1">
      <alignment vertical="top"/>
    </xf>
    <xf numFmtId="165" fontId="10" fillId="3" borderId="15" xfId="4" applyNumberFormat="1" applyFont="1" applyFill="1" applyBorder="1" applyAlignment="1">
      <alignment horizontal="center" vertical="center"/>
    </xf>
    <xf numFmtId="165" fontId="10" fillId="8" borderId="19" xfId="4" applyNumberFormat="1" applyFont="1" applyFill="1" applyBorder="1" applyAlignment="1">
      <alignment horizontal="center" vertical="center"/>
    </xf>
    <xf numFmtId="0" fontId="10" fillId="8" borderId="19" xfId="4" applyFont="1" applyFill="1" applyBorder="1" applyAlignment="1">
      <alignment horizontal="center" vertical="center" wrapText="1"/>
    </xf>
    <xf numFmtId="0" fontId="10" fillId="8" borderId="19" xfId="4" applyFont="1" applyFill="1" applyBorder="1" applyAlignment="1">
      <alignment horizontal="center" vertical="center"/>
    </xf>
    <xf numFmtId="2" fontId="10" fillId="8" borderId="19" xfId="4" applyNumberFormat="1" applyFont="1" applyFill="1" applyBorder="1" applyAlignment="1">
      <alignment horizontal="center" vertical="center"/>
    </xf>
    <xf numFmtId="1" fontId="10" fillId="8" borderId="19" xfId="4" applyNumberFormat="1" applyFont="1" applyFill="1" applyBorder="1" applyAlignment="1">
      <alignment horizontal="center" vertical="center"/>
    </xf>
    <xf numFmtId="165" fontId="13" fillId="8" borderId="19" xfId="4" applyNumberFormat="1" applyFont="1" applyFill="1" applyBorder="1" applyAlignment="1">
      <alignment horizontal="center" vertical="center"/>
    </xf>
    <xf numFmtId="0" fontId="13" fillId="8" borderId="19" xfId="4" applyFont="1" applyFill="1" applyBorder="1" applyAlignment="1">
      <alignment horizontal="center" vertical="center"/>
    </xf>
    <xf numFmtId="0" fontId="13" fillId="8" borderId="19" xfId="4" applyFont="1" applyFill="1" applyBorder="1" applyAlignment="1">
      <alignment horizontal="center" vertical="center" wrapText="1"/>
    </xf>
    <xf numFmtId="1" fontId="13" fillId="8" borderId="19" xfId="4" applyNumberFormat="1" applyFont="1" applyFill="1" applyBorder="1" applyAlignment="1">
      <alignment horizontal="center" vertical="center"/>
    </xf>
    <xf numFmtId="1" fontId="13" fillId="8" borderId="27" xfId="4" applyNumberFormat="1" applyFont="1" applyFill="1" applyBorder="1" applyAlignment="1">
      <alignment horizontal="center" vertical="center"/>
    </xf>
    <xf numFmtId="1" fontId="13" fillId="8" borderId="15" xfId="4" applyNumberFormat="1" applyFont="1" applyFill="1" applyBorder="1" applyAlignment="1">
      <alignment horizontal="center" vertical="center"/>
    </xf>
    <xf numFmtId="1" fontId="10" fillId="3" borderId="15" xfId="0" applyNumberFormat="1" applyFont="1" applyFill="1" applyBorder="1" applyAlignment="1">
      <alignment horizontal="center" vertical="center"/>
    </xf>
    <xf numFmtId="1" fontId="10" fillId="3" borderId="15" xfId="4" applyNumberFormat="1" applyFont="1" applyFill="1" applyBorder="1" applyAlignment="1">
      <alignment horizontal="center" vertical="center"/>
    </xf>
    <xf numFmtId="0" fontId="12" fillId="0" borderId="11" xfId="11" applyFont="1" applyBorder="1"/>
    <xf numFmtId="0" fontId="12" fillId="0" borderId="18" xfId="11" applyFont="1" applyBorder="1"/>
    <xf numFmtId="2" fontId="10" fillId="8" borderId="15" xfId="4" applyNumberFormat="1" applyFont="1" applyFill="1" applyBorder="1" applyAlignment="1">
      <alignment horizontal="center" vertical="center"/>
    </xf>
    <xf numFmtId="0" fontId="16" fillId="0" borderId="15" xfId="4" applyFont="1" applyBorder="1"/>
    <xf numFmtId="1" fontId="24" fillId="4" borderId="15" xfId="4" applyNumberFormat="1" applyFont="1" applyFill="1" applyBorder="1" applyAlignment="1">
      <alignment horizontal="center"/>
    </xf>
    <xf numFmtId="0" fontId="12" fillId="0" borderId="2" xfId="11" applyFont="1" applyBorder="1" applyAlignment="1">
      <alignment vertical="center"/>
    </xf>
    <xf numFmtId="0" fontId="13" fillId="0" borderId="3" xfId="11" applyFont="1" applyBorder="1" applyAlignment="1">
      <alignment vertical="center"/>
    </xf>
    <xf numFmtId="0" fontId="13" fillId="10" borderId="2" xfId="11" applyFont="1" applyFill="1" applyBorder="1" applyAlignment="1">
      <alignment horizontal="center" vertical="center"/>
    </xf>
    <xf numFmtId="0" fontId="12" fillId="0" borderId="15" xfId="11" applyFont="1" applyBorder="1" applyAlignment="1">
      <alignment horizontal="left" vertical="center"/>
    </xf>
    <xf numFmtId="0" fontId="13" fillId="0" borderId="15" xfId="11" applyFont="1" applyBorder="1" applyAlignment="1">
      <alignment horizontal="left" vertical="center"/>
    </xf>
    <xf numFmtId="0" fontId="12" fillId="0" borderId="5" xfId="11" applyFont="1" applyBorder="1" applyAlignment="1">
      <alignment vertical="center"/>
    </xf>
    <xf numFmtId="0" fontId="13" fillId="0" borderId="29" xfId="11" applyFont="1" applyBorder="1" applyAlignment="1">
      <alignment vertical="center"/>
    </xf>
    <xf numFmtId="0" fontId="12" fillId="0" borderId="10" xfId="11" applyFont="1" applyBorder="1" applyAlignment="1">
      <alignment vertical="center"/>
    </xf>
    <xf numFmtId="0" fontId="13" fillId="0" borderId="4" xfId="11" applyFont="1" applyBorder="1" applyAlignment="1">
      <alignment vertical="center"/>
    </xf>
    <xf numFmtId="0" fontId="13" fillId="0" borderId="15" xfId="8" applyFont="1" applyBorder="1" applyAlignment="1">
      <alignment horizontal="center"/>
    </xf>
    <xf numFmtId="0" fontId="13" fillId="10" borderId="4" xfId="11" applyFont="1" applyFill="1" applyBorder="1"/>
    <xf numFmtId="0" fontId="13" fillId="10" borderId="4" xfId="11" applyFont="1" applyFill="1" applyBorder="1" applyAlignment="1">
      <alignment horizontal="left"/>
    </xf>
    <xf numFmtId="3" fontId="10" fillId="5" borderId="10" xfId="11" applyNumberFormat="1" applyFont="1" applyFill="1" applyBorder="1" applyAlignment="1">
      <alignment horizontal="center" vertical="center"/>
    </xf>
    <xf numFmtId="2" fontId="10" fillId="9" borderId="15" xfId="0" applyNumberFormat="1" applyFont="1" applyFill="1" applyBorder="1" applyAlignment="1">
      <alignment horizontal="center"/>
    </xf>
    <xf numFmtId="1" fontId="10" fillId="2" borderId="2" xfId="0" applyNumberFormat="1" applyFont="1" applyFill="1" applyBorder="1" applyAlignment="1">
      <alignment horizontal="center"/>
    </xf>
    <xf numFmtId="0" fontId="10" fillId="5" borderId="19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/>
    </xf>
    <xf numFmtId="0" fontId="13" fillId="11" borderId="2" xfId="11" applyFont="1" applyFill="1" applyBorder="1" applyAlignment="1">
      <alignment horizontal="center"/>
    </xf>
    <xf numFmtId="0" fontId="13" fillId="0" borderId="27" xfId="4" applyFont="1" applyBorder="1" applyAlignment="1">
      <alignment horizontal="center" vertical="top"/>
    </xf>
    <xf numFmtId="0" fontId="12" fillId="8" borderId="8" xfId="11" applyFont="1" applyFill="1" applyBorder="1"/>
    <xf numFmtId="0" fontId="13" fillId="8" borderId="7" xfId="11" applyFont="1" applyFill="1" applyBorder="1"/>
    <xf numFmtId="0" fontId="10" fillId="0" borderId="0" xfId="0" applyFont="1" applyAlignment="1">
      <alignment vertical="top"/>
    </xf>
    <xf numFmtId="165" fontId="10" fillId="5" borderId="10" xfId="11" applyNumberFormat="1" applyFont="1" applyFill="1" applyBorder="1" applyAlignment="1">
      <alignment horizontal="center" vertical="center"/>
    </xf>
    <xf numFmtId="165" fontId="10" fillId="2" borderId="2" xfId="11" applyNumberFormat="1" applyFont="1" applyFill="1" applyBorder="1" applyAlignment="1">
      <alignment horizontal="center" vertical="center"/>
    </xf>
    <xf numFmtId="167" fontId="16" fillId="0" borderId="9" xfId="4" applyNumberFormat="1" applyFont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2" fillId="8" borderId="15" xfId="8" applyFont="1" applyFill="1" applyBorder="1" applyAlignment="1">
      <alignment vertical="center"/>
    </xf>
    <xf numFmtId="0" fontId="13" fillId="8" borderId="15" xfId="8" applyFont="1" applyFill="1" applyBorder="1" applyAlignment="1">
      <alignment horizontal="center" vertical="center"/>
    </xf>
    <xf numFmtId="0" fontId="12" fillId="0" borderId="9" xfId="4" applyFont="1" applyAlignment="1">
      <alignment horizontal="left" vertical="top" wrapText="1"/>
    </xf>
    <xf numFmtId="0" fontId="24" fillId="4" borderId="15" xfId="4" applyFont="1" applyFill="1" applyBorder="1" applyAlignment="1">
      <alignment horizontal="center" vertical="center" wrapText="1"/>
    </xf>
    <xf numFmtId="1" fontId="24" fillId="0" borderId="15" xfId="4" applyNumberFormat="1" applyFont="1" applyBorder="1" applyAlignment="1">
      <alignment horizontal="center" vertical="center"/>
    </xf>
    <xf numFmtId="1" fontId="25" fillId="0" borderId="15" xfId="4" applyNumberFormat="1" applyFont="1" applyBorder="1" applyAlignment="1">
      <alignment horizontal="center" vertical="center"/>
    </xf>
    <xf numFmtId="0" fontId="31" fillId="0" borderId="8" xfId="11" applyFont="1" applyBorder="1"/>
    <xf numFmtId="0" fontId="25" fillId="0" borderId="7" xfId="11" applyFont="1" applyBorder="1"/>
    <xf numFmtId="0" fontId="25" fillId="0" borderId="19" xfId="6" applyFont="1" applyBorder="1" applyAlignment="1">
      <alignment horizontal="center"/>
    </xf>
    <xf numFmtId="1" fontId="25" fillId="0" borderId="19" xfId="4" applyNumberFormat="1" applyFont="1" applyBorder="1" applyAlignment="1">
      <alignment horizontal="center" vertical="center"/>
    </xf>
    <xf numFmtId="0" fontId="31" fillId="0" borderId="2" xfId="11" applyFont="1" applyBorder="1"/>
    <xf numFmtId="0" fontId="25" fillId="0" borderId="3" xfId="11" applyFont="1" applyBorder="1"/>
    <xf numFmtId="0" fontId="25" fillId="0" borderId="15" xfId="6" applyFont="1" applyBorder="1" applyAlignment="1">
      <alignment horizontal="center"/>
    </xf>
    <xf numFmtId="0" fontId="31" fillId="0" borderId="10" xfId="11" applyFont="1" applyBorder="1"/>
    <xf numFmtId="0" fontId="25" fillId="0" borderId="4" xfId="11" applyFont="1" applyBorder="1"/>
    <xf numFmtId="0" fontId="25" fillId="0" borderId="20" xfId="6" applyFont="1" applyBorder="1" applyAlignment="1">
      <alignment horizontal="center"/>
    </xf>
    <xf numFmtId="1" fontId="25" fillId="0" borderId="20" xfId="4" applyNumberFormat="1" applyFont="1" applyBorder="1" applyAlignment="1">
      <alignment horizontal="center" vertical="center"/>
    </xf>
    <xf numFmtId="0" fontId="31" fillId="0" borderId="15" xfId="11" applyFont="1" applyBorder="1"/>
    <xf numFmtId="0" fontId="25" fillId="0" borderId="15" xfId="11" applyFont="1" applyBorder="1"/>
    <xf numFmtId="0" fontId="31" fillId="0" borderId="29" xfId="11" applyFont="1" applyBorder="1"/>
    <xf numFmtId="0" fontId="25" fillId="0" borderId="19" xfId="11" applyFont="1" applyBorder="1"/>
    <xf numFmtId="0" fontId="25" fillId="0" borderId="15" xfId="11" applyFont="1" applyBorder="1" applyAlignment="1">
      <alignment vertical="top"/>
    </xf>
    <xf numFmtId="0" fontId="24" fillId="3" borderId="15" xfId="4" applyFont="1" applyFill="1" applyBorder="1" applyAlignment="1">
      <alignment horizontal="center" vertical="center"/>
    </xf>
    <xf numFmtId="1" fontId="24" fillId="9" borderId="15" xfId="0" applyNumberFormat="1" applyFont="1" applyFill="1" applyBorder="1" applyAlignment="1">
      <alignment horizontal="center" vertical="center"/>
    </xf>
    <xf numFmtId="0" fontId="24" fillId="3" borderId="15" xfId="6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 vertical="center"/>
    </xf>
    <xf numFmtId="0" fontId="24" fillId="3" borderId="18" xfId="4" applyFont="1" applyFill="1" applyBorder="1" applyAlignment="1">
      <alignment horizontal="center" vertical="center"/>
    </xf>
    <xf numFmtId="0" fontId="24" fillId="9" borderId="15" xfId="0" applyFont="1" applyFill="1" applyBorder="1" applyAlignment="1">
      <alignment horizontal="center" vertical="center"/>
    </xf>
    <xf numFmtId="165" fontId="24" fillId="3" borderId="15" xfId="4" applyNumberFormat="1" applyFont="1" applyFill="1" applyBorder="1" applyAlignment="1">
      <alignment horizontal="center" vertical="center"/>
    </xf>
    <xf numFmtId="165" fontId="25" fillId="8" borderId="19" xfId="4" applyNumberFormat="1" applyFont="1" applyFill="1" applyBorder="1" applyAlignment="1">
      <alignment horizontal="center" vertical="center"/>
    </xf>
    <xf numFmtId="0" fontId="25" fillId="8" borderId="19" xfId="4" applyFont="1" applyFill="1" applyBorder="1" applyAlignment="1">
      <alignment horizontal="center" vertical="center"/>
    </xf>
    <xf numFmtId="0" fontId="25" fillId="8" borderId="19" xfId="4" applyFont="1" applyFill="1" applyBorder="1" applyAlignment="1">
      <alignment horizontal="center" vertical="center" wrapText="1"/>
    </xf>
    <xf numFmtId="0" fontId="31" fillId="0" borderId="12" xfId="11" applyFont="1" applyBorder="1"/>
    <xf numFmtId="0" fontId="25" fillId="0" borderId="8" xfId="11" applyFont="1" applyBorder="1"/>
    <xf numFmtId="1" fontId="25" fillId="8" borderId="19" xfId="4" applyNumberFormat="1" applyFont="1" applyFill="1" applyBorder="1" applyAlignment="1">
      <alignment horizontal="center" vertical="center"/>
    </xf>
    <xf numFmtId="0" fontId="31" fillId="0" borderId="11" xfId="11" applyFont="1" applyBorder="1"/>
    <xf numFmtId="0" fontId="25" fillId="0" borderId="10" xfId="11" applyFont="1" applyBorder="1"/>
    <xf numFmtId="0" fontId="31" fillId="0" borderId="18" xfId="11" applyFont="1" applyBorder="1"/>
    <xf numFmtId="0" fontId="31" fillId="0" borderId="6" xfId="11" applyFont="1" applyBorder="1"/>
    <xf numFmtId="0" fontId="25" fillId="0" borderId="29" xfId="11" applyFont="1" applyBorder="1"/>
    <xf numFmtId="165" fontId="24" fillId="8" borderId="19" xfId="4" applyNumberFormat="1" applyFont="1" applyFill="1" applyBorder="1" applyAlignment="1">
      <alignment horizontal="center" vertical="center"/>
    </xf>
    <xf numFmtId="0" fontId="24" fillId="8" borderId="19" xfId="4" applyFont="1" applyFill="1" applyBorder="1" applyAlignment="1">
      <alignment horizontal="center" vertical="center"/>
    </xf>
    <xf numFmtId="0" fontId="24" fillId="8" borderId="19" xfId="4" applyFont="1" applyFill="1" applyBorder="1" applyAlignment="1">
      <alignment horizontal="center" vertical="center" wrapText="1"/>
    </xf>
    <xf numFmtId="0" fontId="25" fillId="0" borderId="4" xfId="11" applyFont="1" applyBorder="1" applyAlignment="1">
      <alignment horizontal="left"/>
    </xf>
    <xf numFmtId="1" fontId="25" fillId="8" borderId="27" xfId="4" applyNumberFormat="1" applyFont="1" applyFill="1" applyBorder="1" applyAlignment="1">
      <alignment horizontal="center" vertical="center"/>
    </xf>
    <xf numFmtId="1" fontId="25" fillId="8" borderId="15" xfId="4" applyNumberFormat="1" applyFont="1" applyFill="1" applyBorder="1" applyAlignment="1">
      <alignment horizontal="center" vertical="center"/>
    </xf>
    <xf numFmtId="1" fontId="24" fillId="3" borderId="15" xfId="0" applyNumberFormat="1" applyFont="1" applyFill="1" applyBorder="1" applyAlignment="1">
      <alignment horizontal="center" vertical="center"/>
    </xf>
    <xf numFmtId="1" fontId="24" fillId="3" borderId="15" xfId="4" applyNumberFormat="1" applyFont="1" applyFill="1" applyBorder="1" applyAlignment="1">
      <alignment horizontal="center" vertical="center"/>
    </xf>
    <xf numFmtId="2" fontId="24" fillId="3" borderId="15" xfId="4" applyNumberFormat="1" applyFont="1" applyFill="1" applyBorder="1" applyAlignment="1">
      <alignment horizontal="center" vertical="center"/>
    </xf>
    <xf numFmtId="1" fontId="24" fillId="8" borderId="19" xfId="4" applyNumberFormat="1" applyFont="1" applyFill="1" applyBorder="1" applyAlignment="1">
      <alignment horizontal="center" vertical="center"/>
    </xf>
    <xf numFmtId="2" fontId="24" fillId="8" borderId="19" xfId="4" applyNumberFormat="1" applyFont="1" applyFill="1" applyBorder="1" applyAlignment="1">
      <alignment horizontal="center" vertical="center"/>
    </xf>
    <xf numFmtId="2" fontId="24" fillId="8" borderId="15" xfId="4" applyNumberFormat="1" applyFont="1" applyFill="1" applyBorder="1" applyAlignment="1">
      <alignment horizontal="center" vertical="center"/>
    </xf>
    <xf numFmtId="0" fontId="32" fillId="0" borderId="15" xfId="11" applyFont="1" applyBorder="1" applyAlignment="1">
      <alignment vertical="center" wrapText="1"/>
    </xf>
    <xf numFmtId="0" fontId="25" fillId="0" borderId="15" xfId="11" applyFont="1" applyBorder="1" applyAlignment="1">
      <alignment horizontal="left"/>
    </xf>
    <xf numFmtId="0" fontId="25" fillId="0" borderId="15" xfId="11" applyFont="1" applyBorder="1" applyAlignment="1">
      <alignment horizontal="left" vertical="top"/>
    </xf>
    <xf numFmtId="0" fontId="33" fillId="3" borderId="15" xfId="11" applyFont="1" applyFill="1" applyBorder="1" applyAlignment="1">
      <alignment vertical="center" wrapText="1"/>
    </xf>
    <xf numFmtId="0" fontId="25" fillId="3" borderId="15" xfId="11" applyFont="1" applyFill="1" applyBorder="1"/>
    <xf numFmtId="0" fontId="25" fillId="0" borderId="20" xfId="4" applyFont="1" applyBorder="1" applyAlignment="1">
      <alignment horizontal="center" vertical="top"/>
    </xf>
    <xf numFmtId="0" fontId="25" fillId="0" borderId="27" xfId="4" applyFont="1" applyBorder="1" applyAlignment="1">
      <alignment horizontal="center" vertical="top"/>
    </xf>
    <xf numFmtId="0" fontId="31" fillId="8" borderId="8" xfId="11" applyFont="1" applyFill="1" applyBorder="1"/>
    <xf numFmtId="0" fontId="25" fillId="8" borderId="7" xfId="11" applyFont="1" applyFill="1" applyBorder="1"/>
    <xf numFmtId="1" fontId="25" fillId="0" borderId="15" xfId="0" applyNumberFormat="1" applyFont="1" applyBorder="1" applyAlignment="1">
      <alignment horizontal="center" vertical="center"/>
    </xf>
    <xf numFmtId="0" fontId="31" fillId="0" borderId="15" xfId="0" applyFont="1" applyBorder="1"/>
    <xf numFmtId="0" fontId="25" fillId="0" borderId="15" xfId="0" applyFont="1" applyBorder="1"/>
    <xf numFmtId="0" fontId="25" fillId="0" borderId="9" xfId="4" applyFont="1" applyAlignment="1">
      <alignment horizontal="center"/>
    </xf>
    <xf numFmtId="0" fontId="31" fillId="0" borderId="10" xfId="0" applyFont="1" applyBorder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0" fontId="25" fillId="0" borderId="15" xfId="6" applyFont="1" applyBorder="1" applyAlignment="1">
      <alignment horizontal="center" vertical="center"/>
    </xf>
    <xf numFmtId="0" fontId="25" fillId="0" borderId="20" xfId="4" applyFont="1" applyBorder="1" applyAlignment="1">
      <alignment horizontal="center" vertical="center"/>
    </xf>
    <xf numFmtId="1" fontId="25" fillId="0" borderId="18" xfId="4" applyNumberFormat="1" applyFont="1" applyBorder="1" applyAlignment="1">
      <alignment horizontal="center" vertical="center"/>
    </xf>
    <xf numFmtId="0" fontId="25" fillId="0" borderId="27" xfId="4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4" fillId="3" borderId="15" xfId="7" applyFont="1" applyFill="1" applyBorder="1" applyAlignment="1">
      <alignment horizontal="center"/>
    </xf>
    <xf numFmtId="0" fontId="24" fillId="3" borderId="18" xfId="7" applyFont="1" applyFill="1" applyBorder="1" applyAlignment="1">
      <alignment horizontal="center"/>
    </xf>
    <xf numFmtId="0" fontId="24" fillId="3" borderId="2" xfId="7" applyFont="1" applyFill="1" applyBorder="1" applyAlignment="1">
      <alignment horizontal="center"/>
    </xf>
    <xf numFmtId="0" fontId="24" fillId="3" borderId="18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/>
    </xf>
    <xf numFmtId="1" fontId="24" fillId="9" borderId="15" xfId="0" applyNumberFormat="1" applyFont="1" applyFill="1" applyBorder="1" applyAlignment="1">
      <alignment horizontal="center"/>
    </xf>
    <xf numFmtId="2" fontId="24" fillId="12" borderId="15" xfId="0" applyNumberFormat="1" applyFont="1" applyFill="1" applyBorder="1" applyAlignment="1">
      <alignment horizontal="center"/>
    </xf>
    <xf numFmtId="0" fontId="31" fillId="0" borderId="15" xfId="0" applyFont="1" applyBorder="1" applyAlignment="1">
      <alignment vertical="center"/>
    </xf>
    <xf numFmtId="0" fontId="25" fillId="0" borderId="15" xfId="0" applyFont="1" applyBorder="1" applyAlignment="1">
      <alignment vertical="center"/>
    </xf>
    <xf numFmtId="1" fontId="24" fillId="9" borderId="18" xfId="0" applyNumberFormat="1" applyFont="1" applyFill="1" applyBorder="1" applyAlignment="1">
      <alignment horizontal="center"/>
    </xf>
    <xf numFmtId="1" fontId="24" fillId="9" borderId="14" xfId="0" applyNumberFormat="1" applyFont="1" applyFill="1" applyBorder="1" applyAlignment="1">
      <alignment horizontal="center"/>
    </xf>
    <xf numFmtId="0" fontId="24" fillId="9" borderId="14" xfId="0" applyFont="1" applyFill="1" applyBorder="1" applyAlignment="1">
      <alignment horizontal="center"/>
    </xf>
    <xf numFmtId="0" fontId="24" fillId="4" borderId="18" xfId="4" applyFont="1" applyFill="1" applyBorder="1" applyAlignment="1">
      <alignment horizontal="center" vertical="top"/>
    </xf>
    <xf numFmtId="0" fontId="24" fillId="4" borderId="18" xfId="4" applyFont="1" applyFill="1" applyBorder="1" applyAlignment="1">
      <alignment horizontal="center"/>
    </xf>
    <xf numFmtId="0" fontId="24" fillId="4" borderId="15" xfId="6" applyFont="1" applyFill="1" applyBorder="1" applyAlignment="1">
      <alignment horizontal="center"/>
    </xf>
    <xf numFmtId="165" fontId="24" fillId="4" borderId="15" xfId="4" applyNumberFormat="1" applyFont="1" applyFill="1" applyBorder="1" applyAlignment="1">
      <alignment horizontal="center" vertical="center"/>
    </xf>
    <xf numFmtId="0" fontId="11" fillId="6" borderId="15" xfId="8" applyFont="1" applyFill="1" applyBorder="1"/>
    <xf numFmtId="0" fontId="10" fillId="7" borderId="16" xfId="6" applyFont="1" applyFill="1" applyBorder="1"/>
    <xf numFmtId="0" fontId="10" fillId="7" borderId="17" xfId="6" applyFont="1" applyFill="1" applyBorder="1"/>
    <xf numFmtId="0" fontId="10" fillId="7" borderId="18" xfId="6" applyFont="1" applyFill="1" applyBorder="1"/>
    <xf numFmtId="0" fontId="10" fillId="7" borderId="16" xfId="6" applyFont="1" applyFill="1" applyBorder="1" applyAlignment="1">
      <alignment vertical="center"/>
    </xf>
    <xf numFmtId="0" fontId="10" fillId="7" borderId="17" xfId="6" applyFont="1" applyFill="1" applyBorder="1" applyAlignment="1">
      <alignment vertical="center"/>
    </xf>
    <xf numFmtId="0" fontId="10" fillId="7" borderId="18" xfId="6" applyFont="1" applyFill="1" applyBorder="1" applyAlignment="1">
      <alignment vertical="center"/>
    </xf>
    <xf numFmtId="0" fontId="13" fillId="0" borderId="16" xfId="11" applyFont="1" applyBorder="1"/>
    <xf numFmtId="0" fontId="13" fillId="0" borderId="23" xfId="11" applyFont="1" applyBorder="1"/>
    <xf numFmtId="0" fontId="12" fillId="0" borderId="20" xfId="11" applyFont="1" applyBorder="1"/>
    <xf numFmtId="0" fontId="13" fillId="0" borderId="21" xfId="11" applyFont="1" applyBorder="1"/>
    <xf numFmtId="0" fontId="13" fillId="0" borderId="20" xfId="11" applyFont="1" applyBorder="1" applyAlignment="1">
      <alignment horizontal="center" vertical="center"/>
    </xf>
    <xf numFmtId="0" fontId="10" fillId="4" borderId="15" xfId="11" applyFont="1" applyFill="1" applyBorder="1" applyAlignment="1">
      <alignment horizontal="center"/>
    </xf>
    <xf numFmtId="165" fontId="13" fillId="0" borderId="15" xfId="11" applyNumberFormat="1" applyFont="1" applyBorder="1" applyAlignment="1">
      <alignment horizontal="center" vertical="center"/>
    </xf>
    <xf numFmtId="165" fontId="10" fillId="4" borderId="15" xfId="11" applyNumberFormat="1" applyFont="1" applyFill="1" applyBorder="1" applyAlignment="1">
      <alignment horizontal="center"/>
    </xf>
    <xf numFmtId="165" fontId="10" fillId="4" borderId="15" xfId="11" applyNumberFormat="1" applyFont="1" applyFill="1" applyBorder="1" applyAlignment="1">
      <alignment horizontal="center" vertical="center"/>
    </xf>
    <xf numFmtId="0" fontId="13" fillId="8" borderId="15" xfId="8" applyFont="1" applyFill="1" applyBorder="1" applyAlignment="1">
      <alignment horizontal="center" vertical="center" wrapText="1"/>
    </xf>
    <xf numFmtId="0" fontId="10" fillId="0" borderId="26" xfId="11" applyFont="1" applyBorder="1" applyAlignment="1">
      <alignment horizontal="left"/>
    </xf>
    <xf numFmtId="0" fontId="28" fillId="0" borderId="15" xfId="11" applyFont="1" applyBorder="1" applyAlignment="1">
      <alignment horizontal="left" vertical="center" wrapText="1"/>
    </xf>
    <xf numFmtId="0" fontId="10" fillId="0" borderId="16" xfId="11" applyFont="1" applyBorder="1" applyAlignment="1">
      <alignment horizontal="left"/>
    </xf>
    <xf numFmtId="0" fontId="10" fillId="0" borderId="17" xfId="11" applyFont="1" applyBorder="1" applyAlignment="1">
      <alignment horizontal="left"/>
    </xf>
    <xf numFmtId="0" fontId="2" fillId="0" borderId="15" xfId="11" applyFont="1" applyBorder="1" applyAlignment="1">
      <alignment horizontal="center" vertical="center"/>
    </xf>
    <xf numFmtId="165" fontId="34" fillId="0" borderId="15" xfId="11" applyNumberFormat="1" applyFont="1" applyBorder="1" applyAlignment="1">
      <alignment horizontal="center" vertical="center"/>
    </xf>
    <xf numFmtId="0" fontId="36" fillId="0" borderId="15" xfId="0" applyFont="1" applyBorder="1"/>
    <xf numFmtId="0" fontId="34" fillId="0" borderId="15" xfId="0" applyFont="1" applyBorder="1"/>
    <xf numFmtId="0" fontId="34" fillId="0" borderId="15" xfId="0" applyFont="1" applyBorder="1" applyAlignment="1">
      <alignment horizontal="center"/>
    </xf>
    <xf numFmtId="0" fontId="35" fillId="4" borderId="15" xfId="11" applyFont="1" applyFill="1" applyBorder="1" applyAlignment="1">
      <alignment horizontal="center"/>
    </xf>
    <xf numFmtId="165" fontId="35" fillId="4" borderId="15" xfId="11" applyNumberFormat="1" applyFont="1" applyFill="1" applyBorder="1" applyAlignment="1">
      <alignment horizontal="center"/>
    </xf>
    <xf numFmtId="0" fontId="36" fillId="0" borderId="8" xfId="11" applyFont="1" applyBorder="1"/>
    <xf numFmtId="0" fontId="34" fillId="0" borderId="7" xfId="11" applyFont="1" applyBorder="1"/>
    <xf numFmtId="1" fontId="34" fillId="0" borderId="15" xfId="11" applyNumberFormat="1" applyFont="1" applyBorder="1" applyAlignment="1">
      <alignment horizontal="center" vertical="center"/>
    </xf>
    <xf numFmtId="165" fontId="34" fillId="0" borderId="19" xfId="11" applyNumberFormat="1" applyFont="1" applyBorder="1" applyAlignment="1">
      <alignment horizontal="center" vertical="center"/>
    </xf>
    <xf numFmtId="0" fontId="34" fillId="0" borderId="19" xfId="11" applyFont="1" applyBorder="1" applyAlignment="1">
      <alignment horizontal="center" vertical="center"/>
    </xf>
    <xf numFmtId="0" fontId="36" fillId="0" borderId="10" xfId="11" applyFont="1" applyBorder="1"/>
    <xf numFmtId="0" fontId="34" fillId="0" borderId="4" xfId="11" applyFont="1" applyBorder="1"/>
    <xf numFmtId="0" fontId="34" fillId="0" borderId="15" xfId="11" applyFont="1" applyBorder="1" applyAlignment="1">
      <alignment horizontal="center" vertical="center"/>
    </xf>
    <xf numFmtId="0" fontId="36" fillId="0" borderId="15" xfId="11" applyFont="1" applyBorder="1"/>
    <xf numFmtId="0" fontId="34" fillId="0" borderId="15" xfId="11" applyFont="1" applyBorder="1"/>
    <xf numFmtId="0" fontId="35" fillId="0" borderId="15" xfId="11" applyFont="1" applyBorder="1" applyAlignment="1">
      <alignment horizontal="left"/>
    </xf>
    <xf numFmtId="0" fontId="36" fillId="0" borderId="5" xfId="11" applyFont="1" applyBorder="1"/>
    <xf numFmtId="0" fontId="34" fillId="0" borderId="29" xfId="11" applyFont="1" applyBorder="1"/>
    <xf numFmtId="0" fontId="35" fillId="0" borderId="10" xfId="11" applyFont="1" applyBorder="1"/>
    <xf numFmtId="0" fontId="34" fillId="0" borderId="4" xfId="11" applyFont="1" applyBorder="1" applyAlignment="1">
      <alignment horizontal="left"/>
    </xf>
    <xf numFmtId="165" fontId="35" fillId="4" borderId="15" xfId="11" applyNumberFormat="1" applyFont="1" applyFill="1" applyBorder="1" applyAlignment="1">
      <alignment horizontal="center" vertical="center"/>
    </xf>
    <xf numFmtId="169" fontId="10" fillId="2" borderId="2" xfId="0" applyNumberFormat="1" applyFont="1" applyFill="1" applyBorder="1" applyAlignment="1">
      <alignment horizontal="center"/>
    </xf>
    <xf numFmtId="0" fontId="10" fillId="4" borderId="15" xfId="11" applyFont="1" applyFill="1" applyBorder="1" applyAlignment="1">
      <alignment horizontal="center" vertical="center"/>
    </xf>
    <xf numFmtId="0" fontId="10" fillId="4" borderId="15" xfId="12" applyFont="1" applyFill="1" applyBorder="1" applyAlignment="1">
      <alignment horizontal="center" vertical="center" wrapText="1"/>
    </xf>
    <xf numFmtId="0" fontId="35" fillId="4" borderId="15" xfId="12" applyFont="1" applyFill="1" applyBorder="1" applyAlignment="1">
      <alignment horizontal="center" vertical="center" wrapText="1"/>
    </xf>
    <xf numFmtId="0" fontId="35" fillId="4" borderId="15" xfId="11" applyFont="1" applyFill="1" applyBorder="1" applyAlignment="1">
      <alignment horizontal="center" vertical="center"/>
    </xf>
    <xf numFmtId="0" fontId="10" fillId="0" borderId="26" xfId="11" applyFont="1" applyBorder="1"/>
    <xf numFmtId="0" fontId="12" fillId="0" borderId="32" xfId="11" applyFont="1" applyBorder="1"/>
    <xf numFmtId="0" fontId="13" fillId="0" borderId="33" xfId="11" applyFont="1" applyBorder="1"/>
    <xf numFmtId="0" fontId="10" fillId="0" borderId="33" xfId="11" applyFont="1" applyBorder="1"/>
    <xf numFmtId="0" fontId="14" fillId="0" borderId="33" xfId="11" applyFont="1" applyBorder="1"/>
    <xf numFmtId="0" fontId="10" fillId="0" borderId="33" xfId="11" applyFont="1" applyBorder="1" applyAlignment="1">
      <alignment horizontal="center"/>
    </xf>
    <xf numFmtId="0" fontId="13" fillId="0" borderId="34" xfId="11" applyFont="1" applyBorder="1"/>
    <xf numFmtId="0" fontId="12" fillId="0" borderId="35" xfId="11" applyFont="1" applyBorder="1"/>
    <xf numFmtId="0" fontId="13" fillId="0" borderId="36" xfId="11" applyFont="1" applyBorder="1"/>
    <xf numFmtId="0" fontId="13" fillId="0" borderId="35" xfId="11" applyFont="1" applyBorder="1"/>
    <xf numFmtId="0" fontId="14" fillId="0" borderId="9" xfId="11" applyFont="1"/>
    <xf numFmtId="0" fontId="10" fillId="4" borderId="38" xfId="12" applyFont="1" applyFill="1" applyBorder="1" applyAlignment="1">
      <alignment horizontal="center" vertical="center" wrapText="1"/>
    </xf>
    <xf numFmtId="0" fontId="13" fillId="0" borderId="41" xfId="11" applyFont="1" applyBorder="1" applyAlignment="1">
      <alignment horizontal="center" vertical="center"/>
    </xf>
    <xf numFmtId="165" fontId="13" fillId="0" borderId="38" xfId="11" applyNumberFormat="1" applyFont="1" applyBorder="1" applyAlignment="1">
      <alignment horizontal="center" vertical="center"/>
    </xf>
    <xf numFmtId="0" fontId="13" fillId="0" borderId="42" xfId="11" applyFont="1" applyBorder="1" applyAlignment="1">
      <alignment horizontal="center" vertical="center"/>
    </xf>
    <xf numFmtId="0" fontId="13" fillId="0" borderId="43" xfId="11" applyFont="1" applyBorder="1" applyAlignment="1">
      <alignment horizontal="center" vertical="center"/>
    </xf>
    <xf numFmtId="0" fontId="10" fillId="0" borderId="37" xfId="11" applyFont="1" applyBorder="1" applyAlignment="1">
      <alignment horizontal="left"/>
    </xf>
    <xf numFmtId="0" fontId="10" fillId="0" borderId="45" xfId="11" applyFont="1" applyBorder="1" applyAlignment="1">
      <alignment horizontal="left"/>
    </xf>
    <xf numFmtId="0" fontId="13" fillId="0" borderId="46" xfId="11" applyFont="1" applyBorder="1" applyAlignment="1">
      <alignment horizontal="center" vertical="center"/>
    </xf>
    <xf numFmtId="0" fontId="13" fillId="0" borderId="47" xfId="11" applyFont="1" applyBorder="1" applyAlignment="1">
      <alignment horizontal="center" vertical="center"/>
    </xf>
    <xf numFmtId="165" fontId="10" fillId="4" borderId="38" xfId="11" applyNumberFormat="1" applyFont="1" applyFill="1" applyBorder="1" applyAlignment="1">
      <alignment horizontal="center"/>
    </xf>
    <xf numFmtId="0" fontId="13" fillId="0" borderId="48" xfId="11" applyFont="1" applyBorder="1"/>
    <xf numFmtId="0" fontId="13" fillId="0" borderId="49" xfId="11" applyFont="1" applyBorder="1"/>
    <xf numFmtId="0" fontId="13" fillId="0" borderId="50" xfId="11" applyFont="1" applyBorder="1"/>
    <xf numFmtId="0" fontId="12" fillId="0" borderId="48" xfId="11" applyFont="1" applyBorder="1"/>
    <xf numFmtId="0" fontId="10" fillId="0" borderId="9" xfId="11" applyFont="1" applyAlignment="1">
      <alignment horizontal="center"/>
    </xf>
    <xf numFmtId="0" fontId="13" fillId="0" borderId="32" xfId="0" applyFont="1" applyBorder="1"/>
    <xf numFmtId="0" fontId="13" fillId="0" borderId="33" xfId="0" applyFont="1" applyBorder="1"/>
    <xf numFmtId="0" fontId="13" fillId="0" borderId="34" xfId="0" applyFont="1" applyBorder="1"/>
    <xf numFmtId="0" fontId="13" fillId="0" borderId="35" xfId="0" applyFont="1" applyBorder="1"/>
    <xf numFmtId="0" fontId="13" fillId="0" borderId="9" xfId="0" applyFont="1" applyBorder="1"/>
    <xf numFmtId="0" fontId="13" fillId="0" borderId="36" xfId="0" applyFont="1" applyBorder="1"/>
    <xf numFmtId="0" fontId="35" fillId="4" borderId="38" xfId="12" applyFont="1" applyFill="1" applyBorder="1" applyAlignment="1">
      <alignment horizontal="center" vertical="center" wrapText="1"/>
    </xf>
    <xf numFmtId="0" fontId="34" fillId="0" borderId="37" xfId="0" applyFont="1" applyBorder="1" applyAlignment="1">
      <alignment horizontal="center" vertical="center"/>
    </xf>
    <xf numFmtId="169" fontId="34" fillId="0" borderId="38" xfId="11" applyNumberFormat="1" applyFont="1" applyBorder="1" applyAlignment="1">
      <alignment horizontal="center" vertical="center"/>
    </xf>
    <xf numFmtId="169" fontId="35" fillId="4" borderId="38" xfId="11" applyNumberFormat="1" applyFont="1" applyFill="1" applyBorder="1" applyAlignment="1">
      <alignment horizontal="center"/>
    </xf>
    <xf numFmtId="0" fontId="13" fillId="0" borderId="48" xfId="0" applyFont="1" applyBorder="1"/>
    <xf numFmtId="0" fontId="13" fillId="0" borderId="49" xfId="0" applyFont="1" applyBorder="1"/>
    <xf numFmtId="0" fontId="13" fillId="0" borderId="50" xfId="0" applyFont="1" applyBorder="1"/>
    <xf numFmtId="0" fontId="12" fillId="0" borderId="48" xfId="0" applyFont="1" applyBorder="1"/>
    <xf numFmtId="0" fontId="5" fillId="0" borderId="35" xfId="11" applyBorder="1"/>
    <xf numFmtId="0" fontId="34" fillId="0" borderId="41" xfId="11" applyFont="1" applyBorder="1" applyAlignment="1">
      <alignment horizontal="center"/>
    </xf>
    <xf numFmtId="165" fontId="34" fillId="0" borderId="51" xfId="11" applyNumberFormat="1" applyFont="1" applyBorder="1" applyAlignment="1">
      <alignment horizontal="center" vertical="center"/>
    </xf>
    <xf numFmtId="0" fontId="34" fillId="0" borderId="42" xfId="11" applyFont="1" applyBorder="1" applyAlignment="1">
      <alignment horizontal="center"/>
    </xf>
    <xf numFmtId="165" fontId="34" fillId="0" borderId="38" xfId="11" applyNumberFormat="1" applyFont="1" applyBorder="1" applyAlignment="1">
      <alignment horizontal="center" vertical="center"/>
    </xf>
    <xf numFmtId="0" fontId="34" fillId="0" borderId="46" xfId="11" applyFont="1" applyBorder="1" applyAlignment="1">
      <alignment horizontal="center"/>
    </xf>
    <xf numFmtId="165" fontId="35" fillId="4" borderId="38" xfId="11" applyNumberFormat="1" applyFont="1" applyFill="1" applyBorder="1" applyAlignment="1">
      <alignment horizontal="center" vertical="center"/>
    </xf>
    <xf numFmtId="0" fontId="0" fillId="0" borderId="32" xfId="0" applyBorder="1"/>
    <xf numFmtId="0" fontId="0" fillId="0" borderId="33" xfId="0" applyBorder="1"/>
    <xf numFmtId="0" fontId="0" fillId="0" borderId="35" xfId="0" applyBorder="1"/>
    <xf numFmtId="0" fontId="0" fillId="0" borderId="9" xfId="0" applyBorder="1"/>
    <xf numFmtId="0" fontId="13" fillId="0" borderId="37" xfId="0" applyFont="1" applyBorder="1" applyAlignment="1">
      <alignment horizontal="center" vertical="center"/>
    </xf>
    <xf numFmtId="0" fontId="5" fillId="0" borderId="32" xfId="11" applyBorder="1"/>
    <xf numFmtId="0" fontId="12" fillId="0" borderId="33" xfId="11" applyFont="1" applyBorder="1"/>
    <xf numFmtId="0" fontId="5" fillId="0" borderId="33" xfId="11" applyBorder="1"/>
    <xf numFmtId="0" fontId="5" fillId="0" borderId="34" xfId="11" applyBorder="1"/>
    <xf numFmtId="0" fontId="5" fillId="0" borderId="36" xfId="11" applyBorder="1"/>
    <xf numFmtId="0" fontId="10" fillId="0" borderId="40" xfId="11" applyFont="1" applyBorder="1" applyAlignment="1">
      <alignment horizontal="left"/>
    </xf>
    <xf numFmtId="165" fontId="10" fillId="4" borderId="38" xfId="11" applyNumberFormat="1" applyFont="1" applyFill="1" applyBorder="1" applyAlignment="1">
      <alignment horizontal="center" vertical="center"/>
    </xf>
    <xf numFmtId="0" fontId="5" fillId="0" borderId="48" xfId="11" applyBorder="1"/>
    <xf numFmtId="0" fontId="5" fillId="0" borderId="49" xfId="11" applyBorder="1"/>
    <xf numFmtId="0" fontId="5" fillId="0" borderId="50" xfId="11" applyBorder="1"/>
    <xf numFmtId="0" fontId="10" fillId="0" borderId="33" xfId="11" applyFont="1" applyBorder="1" applyAlignment="1">
      <alignment horizontal="center" wrapText="1"/>
    </xf>
    <xf numFmtId="0" fontId="10" fillId="0" borderId="9" xfId="11" applyFont="1" applyAlignment="1">
      <alignment horizontal="center" wrapText="1"/>
    </xf>
    <xf numFmtId="0" fontId="10" fillId="0" borderId="26" xfId="11" applyFont="1" applyBorder="1" applyAlignment="1">
      <alignment horizontal="center" wrapText="1"/>
    </xf>
    <xf numFmtId="0" fontId="12" fillId="0" borderId="15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2" fillId="0" borderId="15" xfId="11" applyFont="1" applyBorder="1" applyAlignment="1">
      <alignment horizontal="center" vertical="center" wrapText="1"/>
    </xf>
    <xf numFmtId="165" fontId="13" fillId="0" borderId="15" xfId="1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65" fontId="10" fillId="4" borderId="15" xfId="11" applyNumberFormat="1" applyFont="1" applyFill="1" applyBorder="1" applyAlignment="1">
      <alignment horizontal="center" vertical="center" wrapText="1"/>
    </xf>
    <xf numFmtId="0" fontId="0" fillId="0" borderId="32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34" xfId="0" applyBorder="1" applyAlignment="1">
      <alignment wrapText="1"/>
    </xf>
    <xf numFmtId="0" fontId="0" fillId="0" borderId="35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36" xfId="0" applyBorder="1" applyAlignment="1">
      <alignment wrapText="1"/>
    </xf>
    <xf numFmtId="0" fontId="13" fillId="0" borderId="37" xfId="0" applyFont="1" applyBorder="1" applyAlignment="1">
      <alignment horizontal="center" vertical="center" wrapText="1"/>
    </xf>
    <xf numFmtId="169" fontId="13" fillId="0" borderId="38" xfId="11" applyNumberFormat="1" applyFont="1" applyBorder="1" applyAlignment="1">
      <alignment horizontal="center" vertical="center" wrapText="1"/>
    </xf>
    <xf numFmtId="169" fontId="10" fillId="4" borderId="38" xfId="11" applyNumberFormat="1" applyFont="1" applyFill="1" applyBorder="1" applyAlignment="1">
      <alignment horizontal="center" vertical="center" wrapText="1"/>
    </xf>
    <xf numFmtId="0" fontId="0" fillId="0" borderId="49" xfId="0" applyBorder="1" applyAlignment="1">
      <alignment wrapText="1"/>
    </xf>
    <xf numFmtId="0" fontId="0" fillId="0" borderId="50" xfId="0" applyBorder="1" applyAlignment="1">
      <alignment wrapText="1"/>
    </xf>
    <xf numFmtId="0" fontId="13" fillId="11" borderId="10" xfId="0" applyFont="1" applyFill="1" applyBorder="1"/>
    <xf numFmtId="0" fontId="13" fillId="11" borderId="5" xfId="0" applyFont="1" applyFill="1" applyBorder="1"/>
    <xf numFmtId="0" fontId="13" fillId="0" borderId="9" xfId="11" applyFont="1" applyAlignment="1">
      <alignment horizontal="center"/>
    </xf>
    <xf numFmtId="1" fontId="10" fillId="4" borderId="16" xfId="8" applyNumberFormat="1" applyFont="1" applyFill="1" applyBorder="1" applyAlignment="1">
      <alignment horizontal="center"/>
    </xf>
    <xf numFmtId="165" fontId="10" fillId="4" borderId="16" xfId="6" applyNumberFormat="1" applyFont="1" applyFill="1" applyBorder="1" applyAlignment="1">
      <alignment horizontal="center"/>
    </xf>
    <xf numFmtId="0" fontId="13" fillId="0" borderId="52" xfId="0" applyFont="1" applyBorder="1" applyAlignment="1">
      <alignment horizontal="center" vertical="center"/>
    </xf>
    <xf numFmtId="0" fontId="13" fillId="0" borderId="3" xfId="11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8" borderId="16" xfId="8" applyFont="1" applyFill="1" applyBorder="1" applyAlignment="1">
      <alignment horizontal="center" vertical="center"/>
    </xf>
    <xf numFmtId="0" fontId="13" fillId="0" borderId="12" xfId="3" applyFont="1" applyBorder="1" applyAlignment="1">
      <alignment horizontal="center" vertical="center"/>
    </xf>
    <xf numFmtId="0" fontId="13" fillId="0" borderId="11" xfId="3" applyFont="1" applyBorder="1" applyAlignment="1">
      <alignment horizontal="center" vertical="center"/>
    </xf>
    <xf numFmtId="0" fontId="13" fillId="11" borderId="10" xfId="11" applyFont="1" applyFill="1" applyBorder="1" applyAlignment="1">
      <alignment horizontal="center"/>
    </xf>
    <xf numFmtId="0" fontId="13" fillId="11" borderId="5" xfId="11" applyFont="1" applyFill="1" applyBorder="1" applyAlignment="1">
      <alignment horizontal="center"/>
    </xf>
    <xf numFmtId="0" fontId="13" fillId="11" borderId="8" xfId="11" applyFont="1" applyFill="1" applyBorder="1" applyAlignment="1">
      <alignment horizontal="center"/>
    </xf>
    <xf numFmtId="0" fontId="10" fillId="6" borderId="9" xfId="11" applyFont="1" applyFill="1" applyAlignment="1">
      <alignment horizontal="left"/>
    </xf>
    <xf numFmtId="0" fontId="35" fillId="6" borderId="44" xfId="11" applyFont="1" applyFill="1" applyBorder="1"/>
    <xf numFmtId="0" fontId="35" fillId="6" borderId="26" xfId="11" applyFont="1" applyFill="1" applyBorder="1"/>
    <xf numFmtId="0" fontId="35" fillId="6" borderId="45" xfId="11" applyFont="1" applyFill="1" applyBorder="1"/>
    <xf numFmtId="0" fontId="35" fillId="6" borderId="39" xfId="11" applyFont="1" applyFill="1" applyBorder="1"/>
    <xf numFmtId="0" fontId="35" fillId="6" borderId="17" xfId="11" applyFont="1" applyFill="1" applyBorder="1"/>
    <xf numFmtId="0" fontId="35" fillId="6" borderId="40" xfId="11" applyFont="1" applyFill="1" applyBorder="1"/>
    <xf numFmtId="0" fontId="10" fillId="6" borderId="16" xfId="11" applyFont="1" applyFill="1" applyBorder="1"/>
    <xf numFmtId="0" fontId="10" fillId="6" borderId="17" xfId="11" applyFont="1" applyFill="1" applyBorder="1"/>
    <xf numFmtId="0" fontId="10" fillId="6" borderId="18" xfId="11" applyFont="1" applyFill="1" applyBorder="1"/>
    <xf numFmtId="0" fontId="13" fillId="0" borderId="26" xfId="11" applyFont="1" applyBorder="1"/>
    <xf numFmtId="0" fontId="10" fillId="6" borderId="16" xfId="0" applyFont="1" applyFill="1" applyBorder="1"/>
    <xf numFmtId="0" fontId="10" fillId="6" borderId="17" xfId="0" applyFont="1" applyFill="1" applyBorder="1"/>
    <xf numFmtId="0" fontId="10" fillId="6" borderId="18" xfId="0" applyFont="1" applyFill="1" applyBorder="1"/>
    <xf numFmtId="165" fontId="10" fillId="4" borderId="53" xfId="11" applyNumberFormat="1" applyFont="1" applyFill="1" applyBorder="1" applyAlignment="1">
      <alignment horizontal="center"/>
    </xf>
    <xf numFmtId="0" fontId="10" fillId="4" borderId="20" xfId="11" applyFont="1" applyFill="1" applyBorder="1" applyAlignment="1">
      <alignment horizontal="center"/>
    </xf>
    <xf numFmtId="0" fontId="10" fillId="2" borderId="16" xfId="11" applyFont="1" applyFill="1" applyBorder="1" applyAlignment="1">
      <alignment vertical="center"/>
    </xf>
    <xf numFmtId="0" fontId="10" fillId="2" borderId="17" xfId="11" applyFont="1" applyFill="1" applyBorder="1" applyAlignment="1">
      <alignment vertical="center"/>
    </xf>
    <xf numFmtId="0" fontId="10" fillId="2" borderId="18" xfId="11" applyFont="1" applyFill="1" applyBorder="1" applyAlignment="1">
      <alignment vertical="center"/>
    </xf>
    <xf numFmtId="0" fontId="10" fillId="6" borderId="40" xfId="11" applyFont="1" applyFill="1" applyBorder="1"/>
    <xf numFmtId="0" fontId="10" fillId="2" borderId="16" xfId="0" applyFont="1" applyFill="1" applyBorder="1" applyAlignment="1">
      <alignment vertical="center"/>
    </xf>
    <xf numFmtId="0" fontId="10" fillId="2" borderId="17" xfId="0" applyFont="1" applyFill="1" applyBorder="1" applyAlignment="1">
      <alignment vertical="center"/>
    </xf>
    <xf numFmtId="0" fontId="10" fillId="2" borderId="18" xfId="0" applyFont="1" applyFill="1" applyBorder="1" applyAlignment="1">
      <alignment vertical="center"/>
    </xf>
    <xf numFmtId="0" fontId="10" fillId="6" borderId="39" xfId="0" applyFont="1" applyFill="1" applyBorder="1" applyAlignment="1">
      <alignment wrapText="1"/>
    </xf>
    <xf numFmtId="0" fontId="10" fillId="6" borderId="17" xfId="0" applyFont="1" applyFill="1" applyBorder="1" applyAlignment="1">
      <alignment wrapText="1"/>
    </xf>
    <xf numFmtId="0" fontId="10" fillId="6" borderId="40" xfId="0" applyFont="1" applyFill="1" applyBorder="1" applyAlignment="1">
      <alignment wrapText="1"/>
    </xf>
    <xf numFmtId="0" fontId="25" fillId="0" borderId="27" xfId="4" applyFont="1" applyBorder="1" applyAlignment="1">
      <alignment horizontal="center" vertical="center"/>
    </xf>
    <xf numFmtId="0" fontId="13" fillId="0" borderId="27" xfId="4" applyFont="1" applyBorder="1" applyAlignment="1">
      <alignment horizontal="center" vertical="center"/>
    </xf>
    <xf numFmtId="0" fontId="10" fillId="4" borderId="18" xfId="6" applyFont="1" applyFill="1" applyBorder="1" applyAlignment="1">
      <alignment horizontal="center"/>
    </xf>
    <xf numFmtId="0" fontId="12" fillId="0" borderId="9" xfId="4" applyFont="1" applyAlignment="1">
      <alignment horizontal="left" vertical="top" wrapText="1"/>
    </xf>
    <xf numFmtId="0" fontId="10" fillId="4" borderId="18" xfId="6" applyFont="1" applyFill="1" applyBorder="1" applyAlignment="1">
      <alignment horizontal="center" vertical="top"/>
    </xf>
    <xf numFmtId="0" fontId="10" fillId="4" borderId="15" xfId="11" applyFont="1" applyFill="1" applyBorder="1" applyAlignment="1">
      <alignment horizontal="center" vertical="center" wrapText="1"/>
    </xf>
    <xf numFmtId="2" fontId="24" fillId="9" borderId="14" xfId="0" applyNumberFormat="1" applyFont="1" applyFill="1" applyBorder="1" applyAlignment="1">
      <alignment horizontal="center"/>
    </xf>
    <xf numFmtId="165" fontId="24" fillId="9" borderId="14" xfId="0" applyNumberFormat="1" applyFont="1" applyFill="1" applyBorder="1" applyAlignment="1">
      <alignment horizontal="center"/>
    </xf>
    <xf numFmtId="1" fontId="16" fillId="0" borderId="15" xfId="4" applyNumberFormat="1" applyFont="1" applyBorder="1"/>
    <xf numFmtId="0" fontId="13" fillId="0" borderId="15" xfId="20" applyFont="1" applyBorder="1" applyAlignment="1">
      <alignment horizontal="center"/>
    </xf>
    <xf numFmtId="0" fontId="13" fillId="0" borderId="8" xfId="23" applyFont="1" applyBorder="1" applyAlignment="1">
      <alignment horizontal="center"/>
    </xf>
    <xf numFmtId="0" fontId="13" fillId="0" borderId="8" xfId="23" applyFont="1" applyBorder="1" applyAlignment="1">
      <alignment horizontal="center"/>
    </xf>
    <xf numFmtId="0" fontId="13" fillId="0" borderId="15" xfId="23" applyFont="1" applyBorder="1" applyAlignment="1">
      <alignment horizontal="center"/>
    </xf>
    <xf numFmtId="0" fontId="13" fillId="0" borderId="5" xfId="23" applyFont="1" applyBorder="1" applyAlignment="1">
      <alignment horizontal="center"/>
    </xf>
    <xf numFmtId="0" fontId="13" fillId="0" borderId="8" xfId="23" applyFont="1" applyBorder="1" applyAlignment="1">
      <alignment horizontal="center"/>
    </xf>
    <xf numFmtId="0" fontId="13" fillId="0" borderId="7" xfId="23" applyFont="1" applyBorder="1" applyAlignment="1">
      <alignment horizontal="center"/>
    </xf>
    <xf numFmtId="0" fontId="13" fillId="0" borderId="15" xfId="23" applyFont="1" applyBorder="1" applyAlignment="1">
      <alignment horizontal="center"/>
    </xf>
    <xf numFmtId="0" fontId="13" fillId="0" borderId="29" xfId="23" applyFont="1" applyFill="1" applyBorder="1" applyAlignment="1">
      <alignment horizontal="center"/>
    </xf>
    <xf numFmtId="0" fontId="13" fillId="0" borderId="15" xfId="23" applyFont="1" applyFill="1" applyBorder="1" applyAlignment="1">
      <alignment horizontal="center"/>
    </xf>
    <xf numFmtId="0" fontId="13" fillId="0" borderId="15" xfId="20" applyFont="1" applyBorder="1" applyAlignment="1">
      <alignment horizontal="center" vertical="center"/>
    </xf>
    <xf numFmtId="0" fontId="13" fillId="0" borderId="7" xfId="20" applyFont="1" applyFill="1" applyBorder="1" applyAlignment="1">
      <alignment horizontal="center" vertical="center"/>
    </xf>
    <xf numFmtId="0" fontId="13" fillId="0" borderId="16" xfId="20" applyFont="1" applyFill="1" applyBorder="1" applyAlignment="1">
      <alignment horizontal="center" vertical="center"/>
    </xf>
    <xf numFmtId="0" fontId="13" fillId="0" borderId="8" xfId="23" applyFont="1" applyBorder="1" applyAlignment="1">
      <alignment horizontal="center"/>
    </xf>
    <xf numFmtId="0" fontId="13" fillId="0" borderId="15" xfId="23" applyFont="1" applyBorder="1" applyAlignment="1">
      <alignment horizontal="center"/>
    </xf>
    <xf numFmtId="0" fontId="13" fillId="0" borderId="15" xfId="23" applyFont="1" applyFill="1" applyBorder="1" applyAlignment="1">
      <alignment horizontal="center"/>
    </xf>
    <xf numFmtId="0" fontId="13" fillId="0" borderId="16" xfId="23" applyFont="1" applyFill="1" applyBorder="1" applyAlignment="1">
      <alignment horizontal="center"/>
    </xf>
    <xf numFmtId="0" fontId="13" fillId="0" borderId="8" xfId="23" applyFont="1" applyBorder="1" applyAlignment="1">
      <alignment horizontal="center"/>
    </xf>
    <xf numFmtId="0" fontId="13" fillId="0" borderId="15" xfId="23" applyFont="1" applyBorder="1" applyAlignment="1">
      <alignment horizontal="center"/>
    </xf>
    <xf numFmtId="0" fontId="13" fillId="0" borderId="16" xfId="23" applyFont="1" applyFill="1" applyBorder="1" applyAlignment="1">
      <alignment horizontal="center"/>
    </xf>
    <xf numFmtId="0" fontId="13" fillId="0" borderId="15" xfId="23" applyFont="1" applyBorder="1" applyAlignment="1">
      <alignment horizontal="center"/>
    </xf>
    <xf numFmtId="0" fontId="13" fillId="0" borderId="15" xfId="23" applyFont="1" applyBorder="1" applyAlignment="1">
      <alignment horizontal="center" vertical="center"/>
    </xf>
    <xf numFmtId="0" fontId="13" fillId="0" borderId="8" xfId="23" applyFont="1" applyBorder="1" applyAlignment="1">
      <alignment horizontal="center"/>
    </xf>
    <xf numFmtId="0" fontId="13" fillId="0" borderId="8" xfId="23" applyFont="1" applyBorder="1" applyAlignment="1">
      <alignment horizontal="center"/>
    </xf>
    <xf numFmtId="0" fontId="13" fillId="0" borderId="15" xfId="23" applyFont="1" applyFill="1" applyBorder="1" applyAlignment="1">
      <alignment horizontal="center"/>
    </xf>
    <xf numFmtId="0" fontId="13" fillId="0" borderId="16" xfId="23" applyFont="1" applyFill="1" applyBorder="1" applyAlignment="1">
      <alignment horizontal="center"/>
    </xf>
    <xf numFmtId="0" fontId="13" fillId="0" borderId="19" xfId="23" applyFont="1" applyFill="1" applyBorder="1" applyAlignment="1">
      <alignment horizontal="center"/>
    </xf>
    <xf numFmtId="0" fontId="13" fillId="0" borderId="23" xfId="23" applyFont="1" applyFill="1" applyBorder="1" applyAlignment="1">
      <alignment horizontal="center"/>
    </xf>
    <xf numFmtId="0" fontId="13" fillId="0" borderId="8" xfId="23" applyFont="1" applyBorder="1" applyAlignment="1">
      <alignment horizontal="center"/>
    </xf>
    <xf numFmtId="0" fontId="13" fillId="0" borderId="15" xfId="23" applyFont="1" applyFill="1" applyBorder="1" applyAlignment="1">
      <alignment horizontal="center"/>
    </xf>
    <xf numFmtId="0" fontId="13" fillId="0" borderId="16" xfId="23" applyFont="1" applyFill="1" applyBorder="1" applyAlignment="1">
      <alignment horizontal="center"/>
    </xf>
    <xf numFmtId="0" fontId="13" fillId="0" borderId="8" xfId="23" applyFont="1" applyBorder="1" applyAlignment="1">
      <alignment horizontal="center"/>
    </xf>
    <xf numFmtId="0" fontId="13" fillId="0" borderId="15" xfId="23" applyFont="1" applyFill="1" applyBorder="1" applyAlignment="1">
      <alignment horizontal="center"/>
    </xf>
    <xf numFmtId="0" fontId="13" fillId="0" borderId="16" xfId="23" applyFont="1" applyFill="1" applyBorder="1" applyAlignment="1">
      <alignment horizontal="center"/>
    </xf>
    <xf numFmtId="0" fontId="13" fillId="0" borderId="15" xfId="23" applyFont="1" applyBorder="1" applyAlignment="1">
      <alignment horizontal="center"/>
    </xf>
    <xf numFmtId="0" fontId="13" fillId="0" borderId="15" xfId="23" applyFont="1" applyBorder="1" applyAlignment="1">
      <alignment horizontal="center" vertical="center"/>
    </xf>
    <xf numFmtId="0" fontId="13" fillId="0" borderId="8" xfId="23" applyFont="1" applyBorder="1" applyAlignment="1">
      <alignment horizontal="center"/>
    </xf>
    <xf numFmtId="0" fontId="13" fillId="0" borderId="8" xfId="23" applyFont="1" applyFill="1" applyBorder="1" applyAlignment="1">
      <alignment horizontal="center"/>
    </xf>
    <xf numFmtId="0" fontId="13" fillId="0" borderId="12" xfId="23" applyFont="1" applyBorder="1" applyAlignment="1">
      <alignment horizontal="center"/>
    </xf>
    <xf numFmtId="0" fontId="13" fillId="0" borderId="8" xfId="23" applyFont="1" applyBorder="1" applyAlignment="1">
      <alignment horizontal="center"/>
    </xf>
    <xf numFmtId="0" fontId="13" fillId="0" borderId="15" xfId="23" applyFont="1" applyFill="1" applyBorder="1" applyAlignment="1">
      <alignment horizontal="center"/>
    </xf>
    <xf numFmtId="0" fontId="13" fillId="0" borderId="16" xfId="23" applyFont="1" applyFill="1" applyBorder="1" applyAlignment="1">
      <alignment horizontal="center"/>
    </xf>
    <xf numFmtId="0" fontId="13" fillId="0" borderId="8" xfId="23" applyFont="1" applyBorder="1" applyAlignment="1">
      <alignment horizontal="center"/>
    </xf>
    <xf numFmtId="0" fontId="13" fillId="0" borderId="15" xfId="23" applyFont="1" applyFill="1" applyBorder="1" applyAlignment="1">
      <alignment horizontal="center"/>
    </xf>
    <xf numFmtId="0" fontId="13" fillId="0" borderId="16" xfId="23" applyFont="1" applyFill="1" applyBorder="1" applyAlignment="1">
      <alignment horizontal="center"/>
    </xf>
    <xf numFmtId="0" fontId="13" fillId="0" borderId="8" xfId="23" applyFont="1" applyBorder="1" applyAlignment="1">
      <alignment horizontal="center"/>
    </xf>
    <xf numFmtId="0" fontId="13" fillId="0" borderId="15" xfId="23" applyFont="1" applyFill="1" applyBorder="1" applyAlignment="1">
      <alignment horizontal="center"/>
    </xf>
    <xf numFmtId="0" fontId="13" fillId="0" borderId="16" xfId="23" applyFont="1" applyFill="1" applyBorder="1" applyAlignment="1">
      <alignment horizontal="center"/>
    </xf>
    <xf numFmtId="0" fontId="13" fillId="0" borderId="8" xfId="23" applyFont="1" applyBorder="1" applyAlignment="1">
      <alignment horizontal="center"/>
    </xf>
    <xf numFmtId="0" fontId="13" fillId="0" borderId="15" xfId="23" applyFont="1" applyFill="1" applyBorder="1" applyAlignment="1">
      <alignment horizontal="center"/>
    </xf>
    <xf numFmtId="0" fontId="13" fillId="0" borderId="16" xfId="23" applyFont="1" applyFill="1" applyBorder="1" applyAlignment="1">
      <alignment horizontal="center"/>
    </xf>
    <xf numFmtId="0" fontId="13" fillId="0" borderId="15" xfId="20" applyFont="1" applyBorder="1" applyAlignment="1">
      <alignment horizontal="center"/>
    </xf>
    <xf numFmtId="0" fontId="13" fillId="0" borderId="8" xfId="23" applyFont="1" applyBorder="1" applyAlignment="1">
      <alignment horizontal="center"/>
    </xf>
    <xf numFmtId="0" fontId="13" fillId="0" borderId="8" xfId="23" applyFont="1" applyFill="1" applyBorder="1" applyAlignment="1">
      <alignment horizontal="center"/>
    </xf>
    <xf numFmtId="0" fontId="13" fillId="0" borderId="8" xfId="23" applyFont="1" applyBorder="1" applyAlignment="1">
      <alignment horizontal="center"/>
    </xf>
    <xf numFmtId="0" fontId="13" fillId="0" borderId="15" xfId="23" applyFont="1" applyFill="1" applyBorder="1" applyAlignment="1">
      <alignment horizontal="center"/>
    </xf>
    <xf numFmtId="0" fontId="13" fillId="0" borderId="16" xfId="23" applyFont="1" applyFill="1" applyBorder="1" applyAlignment="1">
      <alignment horizontal="center"/>
    </xf>
    <xf numFmtId="0" fontId="13" fillId="0" borderId="8" xfId="23" applyFont="1" applyBorder="1" applyAlignment="1">
      <alignment horizontal="center"/>
    </xf>
    <xf numFmtId="0" fontId="13" fillId="0" borderId="8" xfId="23" applyFont="1" applyBorder="1" applyAlignment="1">
      <alignment horizontal="center"/>
    </xf>
    <xf numFmtId="0" fontId="13" fillId="0" borderId="15" xfId="23" applyFont="1" applyFill="1" applyBorder="1" applyAlignment="1">
      <alignment horizontal="center"/>
    </xf>
    <xf numFmtId="0" fontId="13" fillId="0" borderId="16" xfId="23" applyFont="1" applyFill="1" applyBorder="1" applyAlignment="1">
      <alignment horizontal="center"/>
    </xf>
    <xf numFmtId="0" fontId="13" fillId="0" borderId="8" xfId="23" applyFont="1" applyBorder="1" applyAlignment="1">
      <alignment horizontal="center"/>
    </xf>
    <xf numFmtId="0" fontId="13" fillId="0" borderId="15" xfId="23" applyFont="1" applyFill="1" applyBorder="1" applyAlignment="1">
      <alignment horizontal="center"/>
    </xf>
    <xf numFmtId="0" fontId="13" fillId="0" borderId="16" xfId="23" applyFont="1" applyFill="1" applyBorder="1" applyAlignment="1">
      <alignment horizontal="center"/>
    </xf>
    <xf numFmtId="0" fontId="13" fillId="0" borderId="8" xfId="23" applyFont="1" applyBorder="1" applyAlignment="1">
      <alignment horizontal="center"/>
    </xf>
    <xf numFmtId="0" fontId="13" fillId="0" borderId="15" xfId="23" applyFont="1" applyFill="1" applyBorder="1" applyAlignment="1">
      <alignment horizontal="center"/>
    </xf>
    <xf numFmtId="0" fontId="13" fillId="0" borderId="16" xfId="23" applyFont="1" applyFill="1" applyBorder="1" applyAlignment="1">
      <alignment horizontal="center"/>
    </xf>
    <xf numFmtId="0" fontId="13" fillId="0" borderId="15" xfId="23" applyFont="1" applyBorder="1" applyAlignment="1">
      <alignment horizontal="center" vertical="center"/>
    </xf>
    <xf numFmtId="0" fontId="24" fillId="4" borderId="15" xfId="4" applyFont="1" applyFill="1" applyBorder="1" applyAlignment="1">
      <alignment horizontal="center" vertical="center"/>
    </xf>
    <xf numFmtId="0" fontId="13" fillId="0" borderId="15" xfId="23" applyFont="1" applyBorder="1" applyAlignment="1">
      <alignment horizontal="center" vertical="center"/>
    </xf>
    <xf numFmtId="0" fontId="10" fillId="4" borderId="15" xfId="12" applyFont="1" applyFill="1" applyBorder="1" applyAlignment="1">
      <alignment horizontal="center" vertical="center" wrapText="1"/>
    </xf>
    <xf numFmtId="0" fontId="17" fillId="8" borderId="9" xfId="4" applyFont="1" applyFill="1" applyAlignment="1">
      <alignment horizontal="center" vertical="center" wrapText="1"/>
    </xf>
    <xf numFmtId="0" fontId="10" fillId="4" borderId="15" xfId="8" applyFont="1" applyFill="1" applyBorder="1" applyAlignment="1">
      <alignment horizontal="center" vertical="center"/>
    </xf>
    <xf numFmtId="0" fontId="10" fillId="4" borderId="16" xfId="6" applyFont="1" applyFill="1" applyBorder="1" applyAlignment="1">
      <alignment horizontal="center"/>
    </xf>
    <xf numFmtId="0" fontId="10" fillId="4" borderId="18" xfId="6" applyFont="1" applyFill="1" applyBorder="1" applyAlignment="1">
      <alignment horizontal="center"/>
    </xf>
    <xf numFmtId="0" fontId="10" fillId="4" borderId="16" xfId="8" applyFont="1" applyFill="1" applyBorder="1" applyAlignment="1">
      <alignment horizontal="center"/>
    </xf>
    <xf numFmtId="0" fontId="10" fillId="4" borderId="17" xfId="8" applyFont="1" applyFill="1" applyBorder="1" applyAlignment="1">
      <alignment horizontal="center"/>
    </xf>
    <xf numFmtId="0" fontId="10" fillId="4" borderId="18" xfId="8" applyFont="1" applyFill="1" applyBorder="1" applyAlignment="1">
      <alignment horizontal="center"/>
    </xf>
    <xf numFmtId="0" fontId="10" fillId="4" borderId="16" xfId="8" applyFont="1" applyFill="1" applyBorder="1" applyAlignment="1">
      <alignment horizontal="center" vertical="center"/>
    </xf>
    <xf numFmtId="0" fontId="10" fillId="4" borderId="17" xfId="8" applyFont="1" applyFill="1" applyBorder="1" applyAlignment="1">
      <alignment horizontal="center" vertical="center"/>
    </xf>
    <xf numFmtId="0" fontId="10" fillId="4" borderId="18" xfId="8" applyFont="1" applyFill="1" applyBorder="1" applyAlignment="1">
      <alignment horizontal="center" vertical="center"/>
    </xf>
    <xf numFmtId="0" fontId="12" fillId="0" borderId="9" xfId="4" applyFont="1" applyAlignment="1">
      <alignment horizontal="left" vertical="top" wrapText="1"/>
    </xf>
    <xf numFmtId="0" fontId="10" fillId="4" borderId="15" xfId="8" applyFont="1" applyFill="1" applyBorder="1" applyAlignment="1">
      <alignment horizontal="center" vertical="center" wrapText="1"/>
    </xf>
    <xf numFmtId="0" fontId="13" fillId="8" borderId="15" xfId="8" applyFont="1" applyFill="1" applyBorder="1" applyAlignment="1">
      <alignment horizontal="center" vertical="center" wrapText="1"/>
    </xf>
    <xf numFmtId="0" fontId="10" fillId="7" borderId="15" xfId="6" applyFont="1" applyFill="1" applyBorder="1" applyAlignment="1">
      <alignment horizontal="center"/>
    </xf>
    <xf numFmtId="0" fontId="10" fillId="4" borderId="16" xfId="6" applyFont="1" applyFill="1" applyBorder="1" applyAlignment="1">
      <alignment horizontal="center" vertical="top"/>
    </xf>
    <xf numFmtId="0" fontId="10" fillId="4" borderId="18" xfId="6" applyFont="1" applyFill="1" applyBorder="1" applyAlignment="1">
      <alignment horizontal="center" vertical="top"/>
    </xf>
    <xf numFmtId="0" fontId="11" fillId="6" borderId="15" xfId="8" applyFont="1" applyFill="1" applyBorder="1" applyAlignment="1">
      <alignment horizontal="left"/>
    </xf>
    <xf numFmtId="0" fontId="24" fillId="4" borderId="16" xfId="4" applyFont="1" applyFill="1" applyBorder="1" applyAlignment="1">
      <alignment horizontal="center" vertical="center"/>
    </xf>
    <xf numFmtId="0" fontId="24" fillId="4" borderId="18" xfId="4" applyFont="1" applyFill="1" applyBorder="1" applyAlignment="1">
      <alignment horizontal="center" vertical="center"/>
    </xf>
    <xf numFmtId="166" fontId="25" fillId="0" borderId="20" xfId="4" applyNumberFormat="1" applyFont="1" applyBorder="1" applyAlignment="1">
      <alignment horizontal="center" vertical="center" wrapText="1"/>
    </xf>
    <xf numFmtId="166" fontId="25" fillId="0" borderId="27" xfId="4" applyNumberFormat="1" applyFont="1" applyBorder="1" applyAlignment="1">
      <alignment horizontal="center" vertical="center" wrapText="1"/>
    </xf>
    <xf numFmtId="166" fontId="25" fillId="0" borderId="19" xfId="4" applyNumberFormat="1" applyFont="1" applyBorder="1" applyAlignment="1">
      <alignment horizontal="center" vertical="center" wrapText="1"/>
    </xf>
    <xf numFmtId="166" fontId="25" fillId="8" borderId="20" xfId="4" applyNumberFormat="1" applyFont="1" applyFill="1" applyBorder="1" applyAlignment="1">
      <alignment horizontal="center" vertical="center" wrapText="1"/>
    </xf>
    <xf numFmtId="166" fontId="25" fillId="8" borderId="27" xfId="4" applyNumberFormat="1" applyFont="1" applyFill="1" applyBorder="1" applyAlignment="1">
      <alignment horizontal="center" vertical="center" wrapText="1"/>
    </xf>
    <xf numFmtId="166" fontId="25" fillId="8" borderId="19" xfId="4" applyNumberFormat="1" applyFont="1" applyFill="1" applyBorder="1" applyAlignment="1">
      <alignment horizontal="center" vertical="center" wrapText="1"/>
    </xf>
    <xf numFmtId="167" fontId="25" fillId="8" borderId="20" xfId="4" applyNumberFormat="1" applyFont="1" applyFill="1" applyBorder="1" applyAlignment="1">
      <alignment horizontal="center" vertical="center" wrapText="1"/>
    </xf>
    <xf numFmtId="167" fontId="25" fillId="8" borderId="27" xfId="4" applyNumberFormat="1" applyFont="1" applyFill="1" applyBorder="1" applyAlignment="1">
      <alignment horizontal="center" vertical="center" wrapText="1"/>
    </xf>
    <xf numFmtId="167" fontId="25" fillId="8" borderId="19" xfId="4" applyNumberFormat="1" applyFont="1" applyFill="1" applyBorder="1" applyAlignment="1">
      <alignment horizontal="center" vertical="center" wrapText="1"/>
    </xf>
    <xf numFmtId="168" fontId="25" fillId="0" borderId="15" xfId="5" applyNumberFormat="1" applyFont="1" applyFill="1" applyBorder="1" applyAlignment="1">
      <alignment horizontal="center" vertical="center"/>
    </xf>
    <xf numFmtId="166" fontId="25" fillId="0" borderId="15" xfId="5" applyNumberFormat="1" applyFont="1" applyFill="1" applyBorder="1" applyAlignment="1">
      <alignment horizontal="center" vertical="center"/>
    </xf>
    <xf numFmtId="167" fontId="25" fillId="0" borderId="20" xfId="5" applyNumberFormat="1" applyFont="1" applyFill="1" applyBorder="1" applyAlignment="1">
      <alignment horizontal="center" vertical="center"/>
    </xf>
    <xf numFmtId="167" fontId="25" fillId="0" borderId="27" xfId="5" applyNumberFormat="1" applyFont="1" applyFill="1" applyBorder="1" applyAlignment="1">
      <alignment horizontal="center" vertical="center"/>
    </xf>
    <xf numFmtId="167" fontId="25" fillId="0" borderId="19" xfId="5" applyNumberFormat="1" applyFont="1" applyFill="1" applyBorder="1" applyAlignment="1">
      <alignment horizontal="center" vertical="center"/>
    </xf>
    <xf numFmtId="167" fontId="24" fillId="4" borderId="20" xfId="4" applyNumberFormat="1" applyFont="1" applyFill="1" applyBorder="1" applyAlignment="1">
      <alignment horizontal="center" vertical="center"/>
    </xf>
    <xf numFmtId="167" fontId="24" fillId="4" borderId="27" xfId="4" applyNumberFormat="1" applyFont="1" applyFill="1" applyBorder="1" applyAlignment="1">
      <alignment horizontal="center" vertical="center"/>
    </xf>
    <xf numFmtId="167" fontId="24" fillId="4" borderId="19" xfId="4" applyNumberFormat="1" applyFont="1" applyFill="1" applyBorder="1" applyAlignment="1">
      <alignment horizontal="center" vertical="center"/>
    </xf>
    <xf numFmtId="0" fontId="24" fillId="3" borderId="15" xfId="11" applyFont="1" applyFill="1" applyBorder="1" applyAlignment="1">
      <alignment horizontal="left"/>
    </xf>
    <xf numFmtId="0" fontId="24" fillId="3" borderId="16" xfId="3" applyFont="1" applyFill="1" applyBorder="1" applyAlignment="1">
      <alignment horizontal="center" vertical="center"/>
    </xf>
    <xf numFmtId="0" fontId="24" fillId="3" borderId="18" xfId="3" applyFont="1" applyFill="1" applyBorder="1" applyAlignment="1">
      <alignment horizontal="center" vertical="center"/>
    </xf>
    <xf numFmtId="0" fontId="24" fillId="3" borderId="16" xfId="4" applyFont="1" applyFill="1" applyBorder="1" applyAlignment="1">
      <alignment horizontal="center" vertical="center" wrapText="1"/>
    </xf>
    <xf numFmtId="0" fontId="24" fillId="3" borderId="18" xfId="4" applyFont="1" applyFill="1" applyBorder="1" applyAlignment="1">
      <alignment horizontal="center" vertical="center" wrapText="1"/>
    </xf>
    <xf numFmtId="0" fontId="24" fillId="8" borderId="15" xfId="4" applyFont="1" applyFill="1" applyBorder="1" applyAlignment="1">
      <alignment horizontal="left" vertical="top" wrapText="1"/>
    </xf>
    <xf numFmtId="0" fontId="24" fillId="8" borderId="20" xfId="4" applyFont="1" applyFill="1" applyBorder="1" applyAlignment="1">
      <alignment horizontal="left" vertical="top" wrapText="1"/>
    </xf>
    <xf numFmtId="0" fontId="24" fillId="8" borderId="27" xfId="4" applyFont="1" applyFill="1" applyBorder="1" applyAlignment="1">
      <alignment horizontal="left" vertical="top" wrapText="1"/>
    </xf>
    <xf numFmtId="0" fontId="24" fillId="0" borderId="15" xfId="4" applyFont="1" applyBorder="1" applyAlignment="1">
      <alignment horizontal="center" vertical="top"/>
    </xf>
    <xf numFmtId="0" fontId="24" fillId="0" borderId="20" xfId="4" applyFont="1" applyBorder="1" applyAlignment="1">
      <alignment horizontal="center" vertical="top"/>
    </xf>
    <xf numFmtId="0" fontId="24" fillId="0" borderId="27" xfId="4" applyFont="1" applyBorder="1" applyAlignment="1">
      <alignment horizontal="center" vertical="top"/>
    </xf>
    <xf numFmtId="0" fontId="24" fillId="6" borderId="18" xfId="4" applyFont="1" applyFill="1" applyBorder="1" applyAlignment="1">
      <alignment horizontal="left" vertical="center" wrapText="1"/>
    </xf>
    <xf numFmtId="0" fontId="24" fillId="6" borderId="15" xfId="4" applyFont="1" applyFill="1" applyBorder="1" applyAlignment="1">
      <alignment horizontal="left" vertical="center" wrapText="1"/>
    </xf>
    <xf numFmtId="0" fontId="24" fillId="6" borderId="17" xfId="4" applyFont="1" applyFill="1" applyBorder="1" applyAlignment="1">
      <alignment horizontal="left" vertical="center" wrapText="1"/>
    </xf>
    <xf numFmtId="0" fontId="24" fillId="3" borderId="18" xfId="11" applyFont="1" applyFill="1" applyBorder="1" applyAlignment="1">
      <alignment horizontal="left"/>
    </xf>
    <xf numFmtId="0" fontId="24" fillId="3" borderId="17" xfId="3" applyFont="1" applyFill="1" applyBorder="1" applyAlignment="1">
      <alignment horizontal="center" vertical="center"/>
    </xf>
    <xf numFmtId="0" fontId="24" fillId="3" borderId="17" xfId="4" applyFont="1" applyFill="1" applyBorder="1" applyAlignment="1">
      <alignment horizontal="center" vertical="center" wrapText="1"/>
    </xf>
    <xf numFmtId="0" fontId="24" fillId="0" borderId="21" xfId="4" applyFont="1" applyBorder="1" applyAlignment="1">
      <alignment horizontal="left" vertical="top" wrapText="1"/>
    </xf>
    <xf numFmtId="0" fontId="24" fillId="0" borderId="30" xfId="4" applyFont="1" applyBorder="1" applyAlignment="1">
      <alignment horizontal="left" vertical="top" wrapText="1"/>
    </xf>
    <xf numFmtId="0" fontId="24" fillId="6" borderId="16" xfId="4" applyFont="1" applyFill="1" applyBorder="1" applyAlignment="1">
      <alignment horizontal="left" vertical="center" wrapText="1"/>
    </xf>
    <xf numFmtId="167" fontId="25" fillId="0" borderId="15" xfId="5" applyNumberFormat="1" applyFont="1" applyFill="1" applyBorder="1" applyAlignment="1">
      <alignment horizontal="center" vertical="center"/>
    </xf>
    <xf numFmtId="0" fontId="25" fillId="0" borderId="27" xfId="4" applyFont="1" applyBorder="1" applyAlignment="1">
      <alignment horizontal="center" vertical="top"/>
    </xf>
    <xf numFmtId="0" fontId="25" fillId="0" borderId="19" xfId="4" applyFont="1" applyBorder="1" applyAlignment="1">
      <alignment horizontal="center" vertical="top"/>
    </xf>
    <xf numFmtId="0" fontId="24" fillId="0" borderId="20" xfId="4" applyFont="1" applyBorder="1" applyAlignment="1">
      <alignment horizontal="left" vertical="top" wrapText="1"/>
    </xf>
    <xf numFmtId="0" fontId="24" fillId="0" borderId="27" xfId="4" applyFont="1" applyBorder="1" applyAlignment="1">
      <alignment horizontal="left" vertical="top" wrapText="1"/>
    </xf>
    <xf numFmtId="0" fontId="24" fillId="0" borderId="19" xfId="4" applyFont="1" applyBorder="1" applyAlignment="1">
      <alignment horizontal="left" vertical="top" wrapText="1"/>
    </xf>
    <xf numFmtId="166" fontId="25" fillId="0" borderId="20" xfId="5" applyNumberFormat="1" applyFont="1" applyFill="1" applyBorder="1" applyAlignment="1">
      <alignment horizontal="center" vertical="center"/>
    </xf>
    <xf numFmtId="166" fontId="25" fillId="0" borderId="27" xfId="5" applyNumberFormat="1" applyFont="1" applyFill="1" applyBorder="1" applyAlignment="1">
      <alignment horizontal="center" vertical="center"/>
    </xf>
    <xf numFmtId="166" fontId="25" fillId="0" borderId="19" xfId="5" applyNumberFormat="1" applyFont="1" applyFill="1" applyBorder="1" applyAlignment="1">
      <alignment horizontal="center" vertical="center"/>
    </xf>
    <xf numFmtId="0" fontId="24" fillId="3" borderId="21" xfId="4" applyFont="1" applyFill="1" applyBorder="1" applyAlignment="1">
      <alignment horizontal="left" vertical="center" wrapText="1"/>
    </xf>
    <xf numFmtId="0" fontId="24" fillId="3" borderId="25" xfId="4" applyFont="1" applyFill="1" applyBorder="1" applyAlignment="1">
      <alignment horizontal="left" vertical="center" wrapText="1"/>
    </xf>
    <xf numFmtId="0" fontId="24" fillId="3" borderId="22" xfId="4" applyFont="1" applyFill="1" applyBorder="1" applyAlignment="1">
      <alignment horizontal="left" vertical="center" wrapText="1"/>
    </xf>
    <xf numFmtId="0" fontId="23" fillId="0" borderId="9" xfId="3" applyFont="1" applyAlignment="1">
      <alignment horizontal="center"/>
    </xf>
    <xf numFmtId="0" fontId="17" fillId="0" borderId="9" xfId="4" applyFont="1" applyAlignment="1">
      <alignment horizontal="center" vertical="center" wrapText="1"/>
    </xf>
    <xf numFmtId="0" fontId="17" fillId="0" borderId="9" xfId="4" applyFont="1" applyAlignment="1">
      <alignment horizontal="center" vertical="center"/>
    </xf>
    <xf numFmtId="0" fontId="24" fillId="4" borderId="20" xfId="4" applyFont="1" applyFill="1" applyBorder="1" applyAlignment="1">
      <alignment horizontal="center" vertical="center"/>
    </xf>
    <xf numFmtId="0" fontId="24" fillId="4" borderId="19" xfId="4" applyFont="1" applyFill="1" applyBorder="1" applyAlignment="1">
      <alignment horizontal="center" vertical="center"/>
    </xf>
    <xf numFmtId="0" fontId="24" fillId="4" borderId="20" xfId="4" applyFont="1" applyFill="1" applyBorder="1" applyAlignment="1">
      <alignment horizontal="center" vertical="center" wrapText="1"/>
    </xf>
    <xf numFmtId="0" fontId="24" fillId="4" borderId="19" xfId="4" applyFont="1" applyFill="1" applyBorder="1" applyAlignment="1">
      <alignment horizontal="center" vertical="center" wrapText="1"/>
    </xf>
    <xf numFmtId="0" fontId="12" fillId="0" borderId="25" xfId="4" applyFont="1" applyBorder="1" applyAlignment="1">
      <alignment horizontal="left" vertical="center"/>
    </xf>
    <xf numFmtId="0" fontId="24" fillId="4" borderId="16" xfId="4" applyFont="1" applyFill="1" applyBorder="1" applyAlignment="1">
      <alignment horizontal="center" vertical="top"/>
    </xf>
    <xf numFmtId="0" fontId="24" fillId="4" borderId="17" xfId="4" applyFont="1" applyFill="1" applyBorder="1" applyAlignment="1">
      <alignment horizontal="center" vertical="top"/>
    </xf>
    <xf numFmtId="0" fontId="24" fillId="4" borderId="18" xfId="4" applyFont="1" applyFill="1" applyBorder="1" applyAlignment="1">
      <alignment horizontal="center" vertical="top"/>
    </xf>
    <xf numFmtId="166" fontId="24" fillId="4" borderId="20" xfId="4" applyNumberFormat="1" applyFont="1" applyFill="1" applyBorder="1" applyAlignment="1">
      <alignment horizontal="center" vertical="center"/>
    </xf>
    <xf numFmtId="166" fontId="24" fillId="4" borderId="27" xfId="4" applyNumberFormat="1" applyFont="1" applyFill="1" applyBorder="1" applyAlignment="1">
      <alignment horizontal="center" vertical="center"/>
    </xf>
    <xf numFmtId="166" fontId="24" fillId="4" borderId="19" xfId="4" applyNumberFormat="1" applyFont="1" applyFill="1" applyBorder="1" applyAlignment="1">
      <alignment horizontal="center" vertical="center"/>
    </xf>
    <xf numFmtId="166" fontId="25" fillId="0" borderId="25" xfId="5" applyNumberFormat="1" applyFont="1" applyFill="1" applyBorder="1" applyAlignment="1">
      <alignment horizontal="center" vertical="center"/>
    </xf>
    <xf numFmtId="166" fontId="25" fillId="0" borderId="9" xfId="5" applyNumberFormat="1" applyFont="1" applyFill="1" applyBorder="1" applyAlignment="1">
      <alignment horizontal="center" vertical="center"/>
    </xf>
    <xf numFmtId="166" fontId="25" fillId="0" borderId="26" xfId="5" applyNumberFormat="1" applyFont="1" applyFill="1" applyBorder="1" applyAlignment="1">
      <alignment horizontal="center" vertical="center"/>
    </xf>
    <xf numFmtId="0" fontId="24" fillId="6" borderId="16" xfId="4" applyFont="1" applyFill="1" applyBorder="1" applyAlignment="1">
      <alignment horizontal="left" vertical="center"/>
    </xf>
    <xf numFmtId="0" fontId="24" fillId="6" borderId="17" xfId="4" applyFont="1" applyFill="1" applyBorder="1" applyAlignment="1">
      <alignment horizontal="left" vertical="center"/>
    </xf>
    <xf numFmtId="0" fontId="24" fillId="6" borderId="18" xfId="4" applyFont="1" applyFill="1" applyBorder="1" applyAlignment="1">
      <alignment horizontal="left" vertical="center"/>
    </xf>
    <xf numFmtId="0" fontId="25" fillId="0" borderId="27" xfId="4" applyFont="1" applyBorder="1" applyAlignment="1">
      <alignment horizontal="center" vertical="center"/>
    </xf>
    <xf numFmtId="0" fontId="25" fillId="0" borderId="19" xfId="4" applyFont="1" applyBorder="1" applyAlignment="1">
      <alignment horizontal="center" vertical="center"/>
    </xf>
    <xf numFmtId="0" fontId="24" fillId="4" borderId="17" xfId="4" applyFont="1" applyFill="1" applyBorder="1" applyAlignment="1">
      <alignment horizontal="center" vertical="center"/>
    </xf>
    <xf numFmtId="0" fontId="10" fillId="4" borderId="16" xfId="4" applyFont="1" applyFill="1" applyBorder="1" applyAlignment="1">
      <alignment horizontal="center" vertical="top"/>
    </xf>
    <xf numFmtId="0" fontId="10" fillId="4" borderId="17" xfId="4" applyFont="1" applyFill="1" applyBorder="1" applyAlignment="1">
      <alignment horizontal="center" vertical="top"/>
    </xf>
    <xf numFmtId="0" fontId="10" fillId="4" borderId="18" xfId="4" applyFont="1" applyFill="1" applyBorder="1" applyAlignment="1">
      <alignment horizontal="center" vertical="top"/>
    </xf>
    <xf numFmtId="166" fontId="10" fillId="4" borderId="20" xfId="4" applyNumberFormat="1" applyFont="1" applyFill="1" applyBorder="1" applyAlignment="1">
      <alignment horizontal="center" vertical="center"/>
    </xf>
    <xf numFmtId="166" fontId="10" fillId="4" borderId="27" xfId="4" applyNumberFormat="1" applyFont="1" applyFill="1" applyBorder="1" applyAlignment="1">
      <alignment horizontal="center" vertical="center"/>
    </xf>
    <xf numFmtId="166" fontId="10" fillId="4" borderId="19" xfId="4" applyNumberFormat="1" applyFont="1" applyFill="1" applyBorder="1" applyAlignment="1">
      <alignment horizontal="center" vertical="center"/>
    </xf>
    <xf numFmtId="167" fontId="10" fillId="4" borderId="20" xfId="4" applyNumberFormat="1" applyFont="1" applyFill="1" applyBorder="1" applyAlignment="1">
      <alignment horizontal="center" vertical="center"/>
    </xf>
    <xf numFmtId="167" fontId="10" fillId="4" borderId="27" xfId="4" applyNumberFormat="1" applyFont="1" applyFill="1" applyBorder="1" applyAlignment="1">
      <alignment horizontal="center" vertical="center"/>
    </xf>
    <xf numFmtId="167" fontId="10" fillId="4" borderId="19" xfId="4" applyNumberFormat="1" applyFont="1" applyFill="1" applyBorder="1" applyAlignment="1">
      <alignment horizontal="center" vertical="center"/>
    </xf>
    <xf numFmtId="0" fontId="10" fillId="4" borderId="16" xfId="4" applyFont="1" applyFill="1" applyBorder="1" applyAlignment="1">
      <alignment horizontal="center" vertical="center"/>
    </xf>
    <xf numFmtId="0" fontId="10" fillId="4" borderId="17" xfId="4" applyFont="1" applyFill="1" applyBorder="1" applyAlignment="1">
      <alignment horizontal="center" vertical="center"/>
    </xf>
    <xf numFmtId="0" fontId="10" fillId="4" borderId="18" xfId="4" applyFont="1" applyFill="1" applyBorder="1" applyAlignment="1">
      <alignment horizontal="center" vertical="center"/>
    </xf>
    <xf numFmtId="167" fontId="13" fillId="0" borderId="20" xfId="5" applyNumberFormat="1" applyFont="1" applyFill="1" applyBorder="1" applyAlignment="1">
      <alignment horizontal="center" vertical="center"/>
    </xf>
    <xf numFmtId="167" fontId="13" fillId="0" borderId="27" xfId="5" applyNumberFormat="1" applyFont="1" applyFill="1" applyBorder="1" applyAlignment="1">
      <alignment horizontal="center" vertical="center"/>
    </xf>
    <xf numFmtId="167" fontId="13" fillId="0" borderId="19" xfId="5" applyNumberFormat="1" applyFont="1" applyFill="1" applyBorder="1" applyAlignment="1">
      <alignment horizontal="center" vertical="center"/>
    </xf>
    <xf numFmtId="0" fontId="10" fillId="3" borderId="16" xfId="3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/>
    </xf>
    <xf numFmtId="0" fontId="13" fillId="0" borderId="27" xfId="4" applyFont="1" applyBorder="1" applyAlignment="1">
      <alignment horizontal="center" vertical="center"/>
    </xf>
    <xf numFmtId="0" fontId="13" fillId="0" borderId="19" xfId="4" applyFont="1" applyBorder="1" applyAlignment="1">
      <alignment horizontal="center" vertical="center"/>
    </xf>
    <xf numFmtId="0" fontId="10" fillId="3" borderId="16" xfId="4" applyFont="1" applyFill="1" applyBorder="1" applyAlignment="1">
      <alignment horizontal="center" vertical="center" wrapText="1"/>
    </xf>
    <xf numFmtId="0" fontId="10" fillId="3" borderId="18" xfId="4" applyFont="1" applyFill="1" applyBorder="1" applyAlignment="1">
      <alignment horizontal="center" vertical="center" wrapText="1"/>
    </xf>
    <xf numFmtId="0" fontId="10" fillId="0" borderId="20" xfId="4" applyFont="1" applyBorder="1" applyAlignment="1">
      <alignment horizontal="left" vertical="top" wrapText="1"/>
    </xf>
    <xf numFmtId="0" fontId="10" fillId="0" borderId="27" xfId="4" applyFont="1" applyBorder="1" applyAlignment="1">
      <alignment horizontal="left" vertical="top" wrapText="1"/>
    </xf>
    <xf numFmtId="0" fontId="10" fillId="0" borderId="19" xfId="4" applyFont="1" applyBorder="1" applyAlignment="1">
      <alignment horizontal="left" vertical="top" wrapText="1"/>
    </xf>
    <xf numFmtId="0" fontId="10" fillId="6" borderId="16" xfId="4" applyFont="1" applyFill="1" applyBorder="1" applyAlignment="1">
      <alignment horizontal="left" vertical="center"/>
    </xf>
    <xf numFmtId="0" fontId="10" fillId="6" borderId="17" xfId="4" applyFont="1" applyFill="1" applyBorder="1" applyAlignment="1">
      <alignment horizontal="left" vertical="center"/>
    </xf>
    <xf numFmtId="0" fontId="10" fillId="6" borderId="18" xfId="4" applyFont="1" applyFill="1" applyBorder="1" applyAlignment="1">
      <alignment horizontal="left" vertical="center"/>
    </xf>
    <xf numFmtId="166" fontId="13" fillId="0" borderId="15" xfId="5" applyNumberFormat="1" applyFont="1" applyFill="1" applyBorder="1" applyAlignment="1">
      <alignment horizontal="center" vertical="center"/>
    </xf>
    <xf numFmtId="166" fontId="13" fillId="0" borderId="20" xfId="5" applyNumberFormat="1" applyFont="1" applyFill="1" applyBorder="1" applyAlignment="1">
      <alignment horizontal="center" vertical="center"/>
    </xf>
    <xf numFmtId="166" fontId="13" fillId="0" borderId="27" xfId="5" applyNumberFormat="1" applyFont="1" applyFill="1" applyBorder="1" applyAlignment="1">
      <alignment horizontal="center" vertical="center"/>
    </xf>
    <xf numFmtId="166" fontId="13" fillId="0" borderId="19" xfId="5" applyNumberFormat="1" applyFont="1" applyFill="1" applyBorder="1" applyAlignment="1">
      <alignment horizontal="center" vertical="center"/>
    </xf>
    <xf numFmtId="166" fontId="13" fillId="0" borderId="25" xfId="5" applyNumberFormat="1" applyFont="1" applyFill="1" applyBorder="1" applyAlignment="1">
      <alignment horizontal="center" vertical="center"/>
    </xf>
    <xf numFmtId="166" fontId="13" fillId="0" borderId="9" xfId="5" applyNumberFormat="1" applyFont="1" applyFill="1" applyBorder="1" applyAlignment="1">
      <alignment horizontal="center" vertical="center"/>
    </xf>
    <xf numFmtId="166" fontId="13" fillId="0" borderId="26" xfId="5" applyNumberFormat="1" applyFont="1" applyFill="1" applyBorder="1" applyAlignment="1">
      <alignment horizontal="center" vertical="center"/>
    </xf>
    <xf numFmtId="0" fontId="13" fillId="0" borderId="27" xfId="4" applyFont="1" applyBorder="1" applyAlignment="1">
      <alignment horizontal="center" vertical="top"/>
    </xf>
    <xf numFmtId="0" fontId="13" fillId="0" borderId="19" xfId="4" applyFont="1" applyBorder="1" applyAlignment="1">
      <alignment horizontal="center" vertical="top"/>
    </xf>
    <xf numFmtId="0" fontId="10" fillId="6" borderId="16" xfId="4" applyFont="1" applyFill="1" applyBorder="1" applyAlignment="1">
      <alignment horizontal="left" vertical="center" wrapText="1"/>
    </xf>
    <xf numFmtId="0" fontId="10" fillId="6" borderId="17" xfId="4" applyFont="1" applyFill="1" applyBorder="1" applyAlignment="1">
      <alignment horizontal="left" vertical="center" wrapText="1"/>
    </xf>
    <xf numFmtId="0" fontId="10" fillId="6" borderId="18" xfId="4" applyFont="1" applyFill="1" applyBorder="1" applyAlignment="1">
      <alignment horizontal="left" vertical="center" wrapText="1"/>
    </xf>
    <xf numFmtId="0" fontId="10" fillId="6" borderId="15" xfId="4" applyFont="1" applyFill="1" applyBorder="1" applyAlignment="1">
      <alignment horizontal="left" vertical="center" wrapText="1"/>
    </xf>
    <xf numFmtId="166" fontId="13" fillId="8" borderId="20" xfId="4" applyNumberFormat="1" applyFont="1" applyFill="1" applyBorder="1" applyAlignment="1">
      <alignment horizontal="center" vertical="center" wrapText="1"/>
    </xf>
    <xf numFmtId="166" fontId="13" fillId="8" borderId="27" xfId="4" applyNumberFormat="1" applyFont="1" applyFill="1" applyBorder="1" applyAlignment="1">
      <alignment horizontal="center" vertical="center" wrapText="1"/>
    </xf>
    <xf numFmtId="166" fontId="13" fillId="8" borderId="19" xfId="4" applyNumberFormat="1" applyFont="1" applyFill="1" applyBorder="1" applyAlignment="1">
      <alignment horizontal="center" vertical="center" wrapText="1"/>
    </xf>
    <xf numFmtId="167" fontId="13" fillId="8" borderId="20" xfId="4" applyNumberFormat="1" applyFont="1" applyFill="1" applyBorder="1" applyAlignment="1">
      <alignment horizontal="center" vertical="center" wrapText="1"/>
    </xf>
    <xf numFmtId="167" fontId="13" fillId="8" borderId="27" xfId="4" applyNumberFormat="1" applyFont="1" applyFill="1" applyBorder="1" applyAlignment="1">
      <alignment horizontal="center" vertical="center" wrapText="1"/>
    </xf>
    <xf numFmtId="167" fontId="13" fillId="8" borderId="19" xfId="4" applyNumberFormat="1" applyFont="1" applyFill="1" applyBorder="1" applyAlignment="1">
      <alignment horizontal="center" vertical="center" wrapText="1"/>
    </xf>
    <xf numFmtId="168" fontId="13" fillId="0" borderId="15" xfId="5" applyNumberFormat="1" applyFont="1" applyFill="1" applyBorder="1" applyAlignment="1">
      <alignment horizontal="center" vertical="center"/>
    </xf>
    <xf numFmtId="167" fontId="13" fillId="0" borderId="15" xfId="5" applyNumberFormat="1" applyFont="1" applyFill="1" applyBorder="1" applyAlignment="1">
      <alignment horizontal="center" vertical="center"/>
    </xf>
    <xf numFmtId="0" fontId="10" fillId="3" borderId="18" xfId="11" applyFont="1" applyFill="1" applyBorder="1" applyAlignment="1">
      <alignment horizontal="left"/>
    </xf>
    <xf numFmtId="0" fontId="10" fillId="3" borderId="15" xfId="11" applyFont="1" applyFill="1" applyBorder="1" applyAlignment="1">
      <alignment horizontal="left"/>
    </xf>
    <xf numFmtId="0" fontId="30" fillId="3" borderId="16" xfId="11" applyFont="1" applyFill="1" applyBorder="1" applyAlignment="1">
      <alignment horizontal="left" vertical="center" wrapText="1"/>
    </xf>
    <xf numFmtId="0" fontId="30" fillId="3" borderId="17" xfId="11" applyFont="1" applyFill="1" applyBorder="1" applyAlignment="1">
      <alignment horizontal="left" vertical="center" wrapText="1"/>
    </xf>
    <xf numFmtId="0" fontId="30" fillId="3" borderId="18" xfId="11" applyFont="1" applyFill="1" applyBorder="1" applyAlignment="1">
      <alignment horizontal="left" vertical="center" wrapText="1"/>
    </xf>
    <xf numFmtId="0" fontId="10" fillId="3" borderId="17" xfId="4" applyFont="1" applyFill="1" applyBorder="1" applyAlignment="1">
      <alignment horizontal="center" vertical="center" wrapText="1"/>
    </xf>
    <xf numFmtId="0" fontId="10" fillId="3" borderId="17" xfId="3" applyFont="1" applyFill="1" applyBorder="1" applyAlignment="1">
      <alignment horizontal="center" vertical="center"/>
    </xf>
    <xf numFmtId="0" fontId="10" fillId="0" borderId="15" xfId="4" applyFont="1" applyBorder="1" applyAlignment="1">
      <alignment horizontal="center" vertical="top"/>
    </xf>
    <xf numFmtId="0" fontId="10" fillId="0" borderId="21" xfId="4" applyFont="1" applyBorder="1" applyAlignment="1">
      <alignment horizontal="left" vertical="top" wrapText="1"/>
    </xf>
    <xf numFmtId="0" fontId="10" fillId="0" borderId="30" xfId="4" applyFont="1" applyBorder="1" applyAlignment="1">
      <alignment horizontal="left" vertical="top" wrapText="1"/>
    </xf>
    <xf numFmtId="166" fontId="13" fillId="0" borderId="20" xfId="4" applyNumberFormat="1" applyFont="1" applyBorder="1" applyAlignment="1">
      <alignment horizontal="center" vertical="center" wrapText="1"/>
    </xf>
    <xf numFmtId="166" fontId="13" fillId="0" borderId="27" xfId="4" applyNumberFormat="1" applyFont="1" applyBorder="1" applyAlignment="1">
      <alignment horizontal="center" vertical="center" wrapText="1"/>
    </xf>
    <xf numFmtId="166" fontId="13" fillId="0" borderId="19" xfId="4" applyNumberFormat="1" applyFont="1" applyBorder="1" applyAlignment="1">
      <alignment horizontal="center" vertical="center" wrapText="1"/>
    </xf>
    <xf numFmtId="0" fontId="10" fillId="4" borderId="20" xfId="4" applyFont="1" applyFill="1" applyBorder="1" applyAlignment="1">
      <alignment horizontal="center" vertical="center"/>
    </xf>
    <xf numFmtId="0" fontId="10" fillId="4" borderId="19" xfId="4" applyFont="1" applyFill="1" applyBorder="1" applyAlignment="1">
      <alignment horizontal="center" vertical="center"/>
    </xf>
    <xf numFmtId="0" fontId="10" fillId="4" borderId="20" xfId="4" applyFont="1" applyFill="1" applyBorder="1" applyAlignment="1">
      <alignment horizontal="center" vertical="center" wrapText="1"/>
    </xf>
    <xf numFmtId="0" fontId="10" fillId="4" borderId="19" xfId="4" applyFont="1" applyFill="1" applyBorder="1" applyAlignment="1">
      <alignment horizontal="center" vertical="center" wrapText="1"/>
    </xf>
    <xf numFmtId="0" fontId="10" fillId="8" borderId="15" xfId="4" applyFont="1" applyFill="1" applyBorder="1" applyAlignment="1">
      <alignment horizontal="left" vertical="top" wrapText="1"/>
    </xf>
    <xf numFmtId="0" fontId="12" fillId="0" borderId="26" xfId="4" applyFont="1" applyBorder="1" applyAlignment="1">
      <alignment horizontal="left" vertical="center"/>
    </xf>
    <xf numFmtId="0" fontId="10" fillId="3" borderId="21" xfId="4" applyFont="1" applyFill="1" applyBorder="1" applyAlignment="1">
      <alignment horizontal="left" vertical="center" wrapText="1"/>
    </xf>
    <xf numFmtId="0" fontId="10" fillId="3" borderId="25" xfId="4" applyFont="1" applyFill="1" applyBorder="1" applyAlignment="1">
      <alignment horizontal="left" vertical="center" wrapText="1"/>
    </xf>
    <xf numFmtId="0" fontId="10" fillId="3" borderId="22" xfId="4" applyFont="1" applyFill="1" applyBorder="1" applyAlignment="1">
      <alignment horizontal="left" vertical="center" wrapText="1"/>
    </xf>
    <xf numFmtId="0" fontId="10" fillId="0" borderId="20" xfId="4" applyFont="1" applyBorder="1" applyAlignment="1">
      <alignment horizontal="center" vertical="top"/>
    </xf>
    <xf numFmtId="0" fontId="10" fillId="0" borderId="27" xfId="4" applyFont="1" applyBorder="1" applyAlignment="1">
      <alignment horizontal="center" vertical="top"/>
    </xf>
    <xf numFmtId="0" fontId="10" fillId="8" borderId="20" xfId="4" applyFont="1" applyFill="1" applyBorder="1" applyAlignment="1">
      <alignment horizontal="left" vertical="top" wrapText="1"/>
    </xf>
    <xf numFmtId="0" fontId="10" fillId="8" borderId="27" xfId="4" applyFont="1" applyFill="1" applyBorder="1" applyAlignment="1">
      <alignment horizontal="left" vertical="top" wrapText="1"/>
    </xf>
    <xf numFmtId="0" fontId="10" fillId="6" borderId="15" xfId="11" applyFont="1" applyFill="1" applyBorder="1" applyAlignment="1">
      <alignment horizontal="left"/>
    </xf>
    <xf numFmtId="0" fontId="10" fillId="6" borderId="16" xfId="11" applyFont="1" applyFill="1" applyBorder="1" applyAlignment="1">
      <alignment horizontal="left"/>
    </xf>
    <xf numFmtId="0" fontId="10" fillId="6" borderId="17" xfId="11" applyFont="1" applyFill="1" applyBorder="1" applyAlignment="1">
      <alignment horizontal="left"/>
    </xf>
    <xf numFmtId="0" fontId="10" fillId="6" borderId="18" xfId="11" applyFont="1" applyFill="1" applyBorder="1" applyAlignment="1">
      <alignment horizontal="left"/>
    </xf>
    <xf numFmtId="0" fontId="10" fillId="2" borderId="23" xfId="11" applyFont="1" applyFill="1" applyBorder="1" applyAlignment="1">
      <alignment horizontal="center"/>
    </xf>
    <xf numFmtId="0" fontId="10" fillId="2" borderId="26" xfId="11" applyFont="1" applyFill="1" applyBorder="1" applyAlignment="1">
      <alignment horizontal="center"/>
    </xf>
    <xf numFmtId="0" fontId="10" fillId="2" borderId="24" xfId="11" applyFont="1" applyFill="1" applyBorder="1" applyAlignment="1">
      <alignment horizontal="center"/>
    </xf>
    <xf numFmtId="0" fontId="10" fillId="5" borderId="16" xfId="11" applyFont="1" applyFill="1" applyBorder="1" applyAlignment="1">
      <alignment horizontal="center"/>
    </xf>
    <xf numFmtId="0" fontId="10" fillId="5" borderId="17" xfId="11" applyFont="1" applyFill="1" applyBorder="1" applyAlignment="1">
      <alignment horizontal="center"/>
    </xf>
    <xf numFmtId="0" fontId="10" fillId="5" borderId="18" xfId="11" applyFont="1" applyFill="1" applyBorder="1" applyAlignment="1">
      <alignment horizontal="center"/>
    </xf>
    <xf numFmtId="0" fontId="10" fillId="2" borderId="16" xfId="11" applyFont="1" applyFill="1" applyBorder="1" applyAlignment="1">
      <alignment horizontal="center"/>
    </xf>
    <xf numFmtId="0" fontId="10" fillId="2" borderId="17" xfId="11" applyFont="1" applyFill="1" applyBorder="1" applyAlignment="1">
      <alignment horizontal="center"/>
    </xf>
    <xf numFmtId="0" fontId="10" fillId="2" borderId="18" xfId="11" applyFont="1" applyFill="1" applyBorder="1" applyAlignment="1">
      <alignment horizontal="center"/>
    </xf>
    <xf numFmtId="0" fontId="10" fillId="0" borderId="9" xfId="11" applyFont="1" applyAlignment="1">
      <alignment horizontal="center" vertical="center"/>
    </xf>
    <xf numFmtId="0" fontId="13" fillId="0" borderId="9" xfId="11" applyFont="1" applyAlignment="1">
      <alignment horizontal="left" vertical="top" wrapText="1"/>
    </xf>
    <xf numFmtId="0" fontId="13" fillId="0" borderId="9" xfId="10" applyFont="1" applyAlignment="1">
      <alignment horizontal="left" wrapText="1"/>
    </xf>
    <xf numFmtId="0" fontId="10" fillId="2" borderId="15" xfId="11" applyFont="1" applyFill="1" applyBorder="1" applyAlignment="1">
      <alignment horizontal="center" vertical="center"/>
    </xf>
    <xf numFmtId="0" fontId="10" fillId="4" borderId="15" xfId="11" applyFont="1" applyFill="1" applyBorder="1" applyAlignment="1">
      <alignment horizontal="center" vertical="center"/>
    </xf>
    <xf numFmtId="0" fontId="10" fillId="2" borderId="16" xfId="11" applyFont="1" applyFill="1" applyBorder="1" applyAlignment="1">
      <alignment horizontal="center" vertical="center"/>
    </xf>
    <xf numFmtId="0" fontId="10" fillId="2" borderId="17" xfId="11" applyFont="1" applyFill="1" applyBorder="1" applyAlignment="1">
      <alignment horizontal="center" vertical="center"/>
    </xf>
    <xf numFmtId="0" fontId="10" fillId="2" borderId="18" xfId="11" applyFont="1" applyFill="1" applyBorder="1" applyAlignment="1">
      <alignment horizontal="center" vertical="center"/>
    </xf>
    <xf numFmtId="0" fontId="10" fillId="4" borderId="39" xfId="11" applyFont="1" applyFill="1" applyBorder="1" applyAlignment="1">
      <alignment horizontal="center"/>
    </xf>
    <xf numFmtId="0" fontId="10" fillId="4" borderId="17" xfId="11" applyFont="1" applyFill="1" applyBorder="1" applyAlignment="1">
      <alignment horizontal="center"/>
    </xf>
    <xf numFmtId="0" fontId="10" fillId="4" borderId="18" xfId="11" applyFont="1" applyFill="1" applyBorder="1" applyAlignment="1">
      <alignment horizontal="center"/>
    </xf>
    <xf numFmtId="0" fontId="10" fillId="4" borderId="16" xfId="11" applyFont="1" applyFill="1" applyBorder="1" applyAlignment="1">
      <alignment horizontal="center"/>
    </xf>
    <xf numFmtId="0" fontId="10" fillId="2" borderId="21" xfId="11" applyFont="1" applyFill="1" applyBorder="1" applyAlignment="1">
      <alignment horizontal="center"/>
    </xf>
    <xf numFmtId="0" fontId="10" fillId="2" borderId="25" xfId="11" applyFont="1" applyFill="1" applyBorder="1" applyAlignment="1">
      <alignment horizontal="center"/>
    </xf>
    <xf numFmtId="0" fontId="10" fillId="2" borderId="22" xfId="11" applyFont="1" applyFill="1" applyBorder="1" applyAlignment="1">
      <alignment horizontal="center"/>
    </xf>
    <xf numFmtId="0" fontId="10" fillId="6" borderId="39" xfId="11" applyFont="1" applyFill="1" applyBorder="1" applyAlignment="1">
      <alignment horizontal="left"/>
    </xf>
    <xf numFmtId="0" fontId="10" fillId="6" borderId="40" xfId="11" applyFont="1" applyFill="1" applyBorder="1" applyAlignment="1">
      <alignment horizontal="left"/>
    </xf>
    <xf numFmtId="0" fontId="10" fillId="6" borderId="44" xfId="11" applyFont="1" applyFill="1" applyBorder="1" applyAlignment="1">
      <alignment horizontal="left"/>
    </xf>
    <xf numFmtId="0" fontId="10" fillId="6" borderId="26" xfId="11" applyFont="1" applyFill="1" applyBorder="1" applyAlignment="1">
      <alignment horizontal="left"/>
    </xf>
    <xf numFmtId="0" fontId="10" fillId="6" borderId="45" xfId="11" applyFont="1" applyFill="1" applyBorder="1" applyAlignment="1">
      <alignment horizontal="left"/>
    </xf>
    <xf numFmtId="0" fontId="10" fillId="2" borderId="15" xfId="11" applyFont="1" applyFill="1" applyBorder="1" applyAlignment="1">
      <alignment horizontal="center"/>
    </xf>
    <xf numFmtId="0" fontId="5" fillId="0" borderId="25" xfId="11" applyBorder="1" applyAlignment="1">
      <alignment horizontal="left" wrapText="1"/>
    </xf>
    <xf numFmtId="0" fontId="5" fillId="0" borderId="9" xfId="11" applyAlignment="1">
      <alignment horizontal="left" wrapText="1"/>
    </xf>
    <xf numFmtId="0" fontId="10" fillId="4" borderId="37" xfId="12" applyFont="1" applyFill="1" applyBorder="1" applyAlignment="1">
      <alignment horizontal="center" vertical="center" wrapText="1"/>
    </xf>
    <xf numFmtId="0" fontId="10" fillId="4" borderId="15" xfId="12" applyFont="1" applyFill="1" applyBorder="1" applyAlignment="1">
      <alignment horizontal="center" vertical="center" wrapText="1"/>
    </xf>
    <xf numFmtId="0" fontId="10" fillId="4" borderId="38" xfId="12" applyFont="1" applyFill="1" applyBorder="1" applyAlignment="1">
      <alignment horizontal="center" vertical="center" wrapText="1"/>
    </xf>
    <xf numFmtId="0" fontId="10" fillId="4" borderId="23" xfId="12" applyFont="1" applyFill="1" applyBorder="1" applyAlignment="1">
      <alignment horizontal="center" vertical="center" wrapText="1"/>
    </xf>
    <xf numFmtId="0" fontId="10" fillId="4" borderId="26" xfId="12" applyFont="1" applyFill="1" applyBorder="1" applyAlignment="1">
      <alignment horizontal="center" vertical="center" wrapText="1"/>
    </xf>
    <xf numFmtId="0" fontId="10" fillId="0" borderId="26" xfId="11" applyFont="1" applyBorder="1" applyAlignment="1">
      <alignment horizontal="center"/>
    </xf>
    <xf numFmtId="0" fontId="10" fillId="0" borderId="33" xfId="11" applyFont="1" applyBorder="1" applyAlignment="1">
      <alignment horizontal="center"/>
    </xf>
    <xf numFmtId="0" fontId="10" fillId="0" borderId="9" xfId="11" applyFont="1" applyAlignment="1">
      <alignment horizontal="center"/>
    </xf>
    <xf numFmtId="0" fontId="0" fillId="0" borderId="25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13" fillId="0" borderId="9" xfId="2" applyFont="1" applyAlignment="1">
      <alignment horizontal="left" wrapText="1"/>
    </xf>
    <xf numFmtId="0" fontId="10" fillId="2" borderId="16" xfId="1" applyFont="1" applyFill="1" applyBorder="1" applyAlignment="1">
      <alignment horizontal="center"/>
    </xf>
    <xf numFmtId="0" fontId="10" fillId="2" borderId="17" xfId="1" applyFont="1" applyFill="1" applyBorder="1" applyAlignment="1">
      <alignment horizontal="center"/>
    </xf>
    <xf numFmtId="0" fontId="10" fillId="2" borderId="18" xfId="1" applyFont="1" applyFill="1" applyBorder="1" applyAlignment="1">
      <alignment horizontal="center"/>
    </xf>
    <xf numFmtId="0" fontId="10" fillId="2" borderId="28" xfId="1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3" xfId="1" applyFont="1" applyFill="1" applyBorder="1" applyAlignment="1">
      <alignment horizontal="center"/>
    </xf>
    <xf numFmtId="0" fontId="10" fillId="2" borderId="26" xfId="1" applyFont="1" applyFill="1" applyBorder="1" applyAlignment="1">
      <alignment horizontal="center"/>
    </xf>
    <xf numFmtId="0" fontId="10" fillId="2" borderId="24" xfId="1" applyFont="1" applyFill="1" applyBorder="1" applyAlignment="1">
      <alignment horizontal="center"/>
    </xf>
    <xf numFmtId="0" fontId="10" fillId="5" borderId="16" xfId="1" applyFont="1" applyFill="1" applyBorder="1" applyAlignment="1">
      <alignment horizontal="center"/>
    </xf>
    <xf numFmtId="0" fontId="10" fillId="5" borderId="17" xfId="1" applyFont="1" applyFill="1" applyBorder="1" applyAlignment="1">
      <alignment horizontal="center"/>
    </xf>
    <xf numFmtId="0" fontId="10" fillId="5" borderId="18" xfId="1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35" fillId="4" borderId="37" xfId="12" applyFont="1" applyFill="1" applyBorder="1" applyAlignment="1">
      <alignment horizontal="center" vertical="center" wrapText="1"/>
    </xf>
    <xf numFmtId="0" fontId="35" fillId="4" borderId="15" xfId="12" applyFont="1" applyFill="1" applyBorder="1" applyAlignment="1">
      <alignment horizontal="center" vertical="center" wrapText="1"/>
    </xf>
    <xf numFmtId="0" fontId="35" fillId="4" borderId="38" xfId="12" applyFont="1" applyFill="1" applyBorder="1" applyAlignment="1">
      <alignment horizontal="center" vertical="center" wrapText="1"/>
    </xf>
    <xf numFmtId="0" fontId="35" fillId="4" borderId="16" xfId="11" applyFont="1" applyFill="1" applyBorder="1" applyAlignment="1">
      <alignment horizontal="center"/>
    </xf>
    <xf numFmtId="0" fontId="35" fillId="4" borderId="18" xfId="11" applyFont="1" applyFill="1" applyBorder="1" applyAlignment="1">
      <alignment horizontal="center"/>
    </xf>
    <xf numFmtId="0" fontId="35" fillId="4" borderId="39" xfId="11" applyFont="1" applyFill="1" applyBorder="1" applyAlignment="1">
      <alignment horizontal="center"/>
    </xf>
    <xf numFmtId="0" fontId="35" fillId="4" borderId="17" xfId="11" applyFont="1" applyFill="1" applyBorder="1" applyAlignment="1">
      <alignment horizontal="center"/>
    </xf>
    <xf numFmtId="0" fontId="3" fillId="0" borderId="25" xfId="11" applyFont="1" applyBorder="1" applyAlignment="1">
      <alignment horizontal="left" wrapText="1"/>
    </xf>
    <xf numFmtId="0" fontId="14" fillId="0" borderId="9" xfId="11" applyFont="1" applyAlignment="1">
      <alignment horizontal="center"/>
    </xf>
    <xf numFmtId="0" fontId="13" fillId="8" borderId="21" xfId="11" applyFont="1" applyFill="1" applyBorder="1" applyAlignment="1">
      <alignment horizontal="center" vertical="center" wrapText="1"/>
    </xf>
    <xf numFmtId="0" fontId="13" fillId="8" borderId="22" xfId="11" applyFont="1" applyFill="1" applyBorder="1" applyAlignment="1">
      <alignment horizontal="center" vertical="center" wrapText="1"/>
    </xf>
    <xf numFmtId="0" fontId="13" fillId="8" borderId="30" xfId="11" applyFont="1" applyFill="1" applyBorder="1" applyAlignment="1">
      <alignment horizontal="center" vertical="center" wrapText="1"/>
    </xf>
    <xf numFmtId="0" fontId="13" fillId="8" borderId="31" xfId="11" applyFont="1" applyFill="1" applyBorder="1" applyAlignment="1">
      <alignment horizontal="center" vertical="center" wrapText="1"/>
    </xf>
    <xf numFmtId="0" fontId="13" fillId="8" borderId="23" xfId="11" applyFont="1" applyFill="1" applyBorder="1" applyAlignment="1">
      <alignment horizontal="center" vertical="center" wrapText="1"/>
    </xf>
    <xf numFmtId="0" fontId="13" fillId="8" borderId="24" xfId="11" applyFont="1" applyFill="1" applyBorder="1" applyAlignment="1">
      <alignment horizontal="center" vertical="center" wrapText="1"/>
    </xf>
    <xf numFmtId="0" fontId="35" fillId="4" borderId="15" xfId="11" applyFont="1" applyFill="1" applyBorder="1" applyAlignment="1">
      <alignment horizontal="center" vertical="center"/>
    </xf>
    <xf numFmtId="0" fontId="10" fillId="5" borderId="15" xfId="11" applyFont="1" applyFill="1" applyBorder="1" applyAlignment="1">
      <alignment horizontal="center"/>
    </xf>
    <xf numFmtId="0" fontId="10" fillId="2" borderId="19" xfId="11" applyFont="1" applyFill="1" applyBorder="1" applyAlignment="1">
      <alignment horizontal="center"/>
    </xf>
    <xf numFmtId="0" fontId="35" fillId="4" borderId="16" xfId="12" applyFont="1" applyFill="1" applyBorder="1" applyAlignment="1">
      <alignment horizontal="center" vertical="center" wrapText="1"/>
    </xf>
    <xf numFmtId="0" fontId="35" fillId="4" borderId="17" xfId="12" applyFont="1" applyFill="1" applyBorder="1" applyAlignment="1">
      <alignment horizontal="center" vertical="center" wrapText="1"/>
    </xf>
    <xf numFmtId="0" fontId="35" fillId="4" borderId="40" xfId="12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0" fontId="10" fillId="2" borderId="15" xfId="1" applyFont="1" applyFill="1" applyBorder="1" applyAlignment="1">
      <alignment horizontal="center"/>
    </xf>
    <xf numFmtId="0" fontId="27" fillId="0" borderId="16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/>
    </xf>
    <xf numFmtId="0" fontId="10" fillId="5" borderId="15" xfId="1" applyFont="1" applyFill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3" fillId="0" borderId="0" xfId="0" applyFont="1" applyAlignment="1">
      <alignment horizontal="left" wrapText="1"/>
    </xf>
    <xf numFmtId="0" fontId="10" fillId="4" borderId="15" xfId="0" applyFont="1" applyFill="1" applyBorder="1" applyAlignment="1">
      <alignment horizontal="center" vertical="center"/>
    </xf>
    <xf numFmtId="0" fontId="13" fillId="11" borderId="10" xfId="0" applyFont="1" applyFill="1" applyBorder="1" applyAlignment="1">
      <alignment horizontal="center"/>
    </xf>
    <xf numFmtId="0" fontId="13" fillId="11" borderId="8" xfId="0" applyFont="1" applyFill="1" applyBorder="1" applyAlignment="1">
      <alignment horizontal="center"/>
    </xf>
    <xf numFmtId="0" fontId="10" fillId="4" borderId="45" xfId="12" applyFont="1" applyFill="1" applyBorder="1" applyAlignment="1">
      <alignment horizontal="center" vertical="center" wrapText="1"/>
    </xf>
    <xf numFmtId="0" fontId="35" fillId="6" borderId="21" xfId="11" applyFont="1" applyFill="1" applyBorder="1" applyAlignment="1">
      <alignment horizontal="center"/>
    </xf>
    <xf numFmtId="0" fontId="35" fillId="6" borderId="25" xfId="11" applyFont="1" applyFill="1" applyBorder="1" applyAlignment="1">
      <alignment horizontal="center"/>
    </xf>
    <xf numFmtId="0" fontId="27" fillId="8" borderId="16" xfId="0" applyFont="1" applyFill="1" applyBorder="1" applyAlignment="1">
      <alignment horizontal="center" vertical="center"/>
    </xf>
    <xf numFmtId="0" fontId="27" fillId="8" borderId="17" xfId="0" applyFont="1" applyFill="1" applyBorder="1" applyAlignment="1">
      <alignment horizontal="center" vertical="center"/>
    </xf>
    <xf numFmtId="0" fontId="27" fillId="8" borderId="18" xfId="0" applyFont="1" applyFill="1" applyBorder="1" applyAlignment="1">
      <alignment horizontal="center" vertical="center"/>
    </xf>
    <xf numFmtId="0" fontId="10" fillId="4" borderId="16" xfId="12" applyFont="1" applyFill="1" applyBorder="1" applyAlignment="1">
      <alignment horizontal="center" vertical="center" wrapText="1"/>
    </xf>
    <xf numFmtId="0" fontId="10" fillId="4" borderId="17" xfId="12" applyFont="1" applyFill="1" applyBorder="1" applyAlignment="1">
      <alignment horizontal="center" vertical="center" wrapText="1"/>
    </xf>
    <xf numFmtId="0" fontId="10" fillId="4" borderId="40" xfId="12" applyFont="1" applyFill="1" applyBorder="1" applyAlignment="1">
      <alignment horizontal="center" vertical="center" wrapText="1"/>
    </xf>
    <xf numFmtId="0" fontId="4" fillId="0" borderId="25" xfId="11" applyFont="1" applyBorder="1" applyAlignment="1">
      <alignment horizontal="left" wrapText="1"/>
    </xf>
    <xf numFmtId="0" fontId="13" fillId="8" borderId="21" xfId="11" applyFont="1" applyFill="1" applyBorder="1" applyAlignment="1">
      <alignment horizontal="center" vertical="center"/>
    </xf>
    <xf numFmtId="0" fontId="13" fillId="8" borderId="25" xfId="11" applyFont="1" applyFill="1" applyBorder="1" applyAlignment="1">
      <alignment horizontal="center" vertical="center"/>
    </xf>
    <xf numFmtId="0" fontId="13" fillId="8" borderId="22" xfId="11" applyFont="1" applyFill="1" applyBorder="1" applyAlignment="1">
      <alignment horizontal="center" vertical="center"/>
    </xf>
    <xf numFmtId="0" fontId="13" fillId="8" borderId="30" xfId="11" applyFont="1" applyFill="1" applyBorder="1" applyAlignment="1">
      <alignment horizontal="center" vertical="center"/>
    </xf>
    <xf numFmtId="0" fontId="13" fillId="8" borderId="9" xfId="11" applyFont="1" applyFill="1" applyAlignment="1">
      <alignment horizontal="center" vertical="center"/>
    </xf>
    <xf numFmtId="0" fontId="13" fillId="8" borderId="31" xfId="11" applyFont="1" applyFill="1" applyBorder="1" applyAlignment="1">
      <alignment horizontal="center" vertical="center"/>
    </xf>
    <xf numFmtId="0" fontId="13" fillId="8" borderId="23" xfId="11" applyFont="1" applyFill="1" applyBorder="1" applyAlignment="1">
      <alignment horizontal="center" vertical="center"/>
    </xf>
    <xf numFmtId="0" fontId="13" fillId="8" borderId="26" xfId="11" applyFont="1" applyFill="1" applyBorder="1" applyAlignment="1">
      <alignment horizontal="center" vertical="center"/>
    </xf>
    <xf numFmtId="0" fontId="13" fillId="8" borderId="24" xfId="11" applyFont="1" applyFill="1" applyBorder="1" applyAlignment="1">
      <alignment horizontal="center" vertical="center"/>
    </xf>
    <xf numFmtId="0" fontId="10" fillId="2" borderId="20" xfId="11" applyFont="1" applyFill="1" applyBorder="1" applyAlignment="1">
      <alignment horizontal="center" vertical="center"/>
    </xf>
    <xf numFmtId="0" fontId="10" fillId="2" borderId="19" xfId="11" applyFont="1" applyFill="1" applyBorder="1" applyAlignment="1">
      <alignment horizontal="center" vertical="center"/>
    </xf>
    <xf numFmtId="0" fontId="10" fillId="4" borderId="15" xfId="11" applyFont="1" applyFill="1" applyBorder="1" applyAlignment="1">
      <alignment horizontal="center" vertical="center" wrapText="1"/>
    </xf>
    <xf numFmtId="0" fontId="10" fillId="0" borderId="33" xfId="11" applyFont="1" applyBorder="1" applyAlignment="1">
      <alignment horizontal="center" wrapText="1"/>
    </xf>
    <xf numFmtId="0" fontId="10" fillId="0" borderId="9" xfId="11" applyFont="1" applyAlignment="1">
      <alignment horizontal="center" wrapText="1"/>
    </xf>
    <xf numFmtId="0" fontId="10" fillId="0" borderId="26" xfId="11" applyFont="1" applyBorder="1" applyAlignment="1">
      <alignment horizontal="center" wrapText="1"/>
    </xf>
    <xf numFmtId="0" fontId="13" fillId="8" borderId="21" xfId="0" applyFont="1" applyFill="1" applyBorder="1" applyAlignment="1">
      <alignment horizontal="center" vertical="center" wrapText="1"/>
    </xf>
    <xf numFmtId="0" fontId="13" fillId="8" borderId="25" xfId="0" applyFont="1" applyFill="1" applyBorder="1" applyAlignment="1">
      <alignment horizontal="center" vertical="center" wrapText="1"/>
    </xf>
    <xf numFmtId="0" fontId="13" fillId="8" borderId="22" xfId="0" applyFont="1" applyFill="1" applyBorder="1" applyAlignment="1">
      <alignment horizontal="center" vertical="center" wrapText="1"/>
    </xf>
    <xf numFmtId="0" fontId="13" fillId="8" borderId="23" xfId="0" applyFont="1" applyFill="1" applyBorder="1" applyAlignment="1">
      <alignment horizontal="center" vertical="center" wrapText="1"/>
    </xf>
    <xf numFmtId="0" fontId="13" fillId="8" borderId="26" xfId="0" applyFont="1" applyFill="1" applyBorder="1" applyAlignment="1">
      <alignment horizontal="center" vertical="center" wrapText="1"/>
    </xf>
    <xf numFmtId="0" fontId="13" fillId="8" borderId="24" xfId="0" applyFont="1" applyFill="1" applyBorder="1" applyAlignment="1">
      <alignment horizontal="center" vertical="center" wrapText="1"/>
    </xf>
    <xf numFmtId="0" fontId="10" fillId="4" borderId="18" xfId="12" applyFont="1" applyFill="1" applyBorder="1" applyAlignment="1">
      <alignment horizontal="center" vertical="center" wrapText="1"/>
    </xf>
    <xf numFmtId="0" fontId="13" fillId="8" borderId="0" xfId="0" applyFont="1" applyFill="1" applyAlignment="1">
      <alignment horizontal="left" vertical="top" wrapText="1"/>
    </xf>
    <xf numFmtId="0" fontId="13" fillId="11" borderId="5" xfId="0" applyFont="1" applyFill="1" applyBorder="1" applyAlignment="1">
      <alignment horizontal="center"/>
    </xf>
    <xf numFmtId="0" fontId="10" fillId="4" borderId="39" xfId="11" applyFont="1" applyFill="1" applyBorder="1" applyAlignment="1">
      <alignment horizontal="center" wrapText="1"/>
    </xf>
    <xf numFmtId="0" fontId="10" fillId="4" borderId="17" xfId="11" applyFont="1" applyFill="1" applyBorder="1" applyAlignment="1">
      <alignment horizontal="center" wrapText="1"/>
    </xf>
    <xf numFmtId="0" fontId="13" fillId="8" borderId="20" xfId="8" applyFont="1" applyFill="1" applyBorder="1" applyAlignment="1">
      <alignment horizontal="center" vertical="center" wrapText="1"/>
    </xf>
    <xf numFmtId="0" fontId="13" fillId="8" borderId="27" xfId="8" applyFont="1" applyFill="1" applyBorder="1" applyAlignment="1">
      <alignment horizontal="center" vertical="center" wrapText="1"/>
    </xf>
    <xf numFmtId="0" fontId="10" fillId="4" borderId="20" xfId="8" applyFont="1" applyFill="1" applyBorder="1" applyAlignment="1">
      <alignment horizontal="center" vertical="center"/>
    </xf>
    <xf numFmtId="0" fontId="10" fillId="4" borderId="19" xfId="8" applyFont="1" applyFill="1" applyBorder="1" applyAlignment="1">
      <alignment horizontal="center" vertical="center"/>
    </xf>
    <xf numFmtId="0" fontId="10" fillId="4" borderId="20" xfId="8" applyFont="1" applyFill="1" applyBorder="1" applyAlignment="1">
      <alignment horizontal="center" vertical="center" wrapText="1"/>
    </xf>
    <xf numFmtId="0" fontId="10" fillId="4" borderId="19" xfId="8" applyFont="1" applyFill="1" applyBorder="1" applyAlignment="1">
      <alignment horizontal="center" vertical="center" wrapText="1"/>
    </xf>
    <xf numFmtId="0" fontId="10" fillId="4" borderId="21" xfId="8" applyFont="1" applyFill="1" applyBorder="1" applyAlignment="1">
      <alignment horizontal="center"/>
    </xf>
    <xf numFmtId="0" fontId="10" fillId="4" borderId="25" xfId="8" applyFont="1" applyFill="1" applyBorder="1" applyAlignment="1">
      <alignment horizontal="center"/>
    </xf>
    <xf numFmtId="0" fontId="10" fillId="4" borderId="22" xfId="8" applyFont="1" applyFill="1" applyBorder="1" applyAlignment="1">
      <alignment horizontal="center"/>
    </xf>
    <xf numFmtId="0" fontId="12" fillId="8" borderId="15" xfId="11" applyFont="1" applyFill="1" applyBorder="1"/>
    <xf numFmtId="0" fontId="13" fillId="8" borderId="15" xfId="11" applyFont="1" applyFill="1" applyBorder="1"/>
    <xf numFmtId="0" fontId="13" fillId="8" borderId="19" xfId="6" applyFont="1" applyFill="1" applyBorder="1" applyAlignment="1">
      <alignment horizontal="center"/>
    </xf>
    <xf numFmtId="0" fontId="28" fillId="8" borderId="15" xfId="11" applyFont="1" applyFill="1" applyBorder="1" applyAlignment="1">
      <alignment vertical="center" wrapText="1"/>
    </xf>
    <xf numFmtId="0" fontId="13" fillId="8" borderId="15" xfId="11" applyFont="1" applyFill="1" applyBorder="1" applyAlignment="1">
      <alignment horizontal="left"/>
    </xf>
    <xf numFmtId="0" fontId="13" fillId="8" borderId="15" xfId="11" applyFont="1" applyFill="1" applyBorder="1" applyAlignment="1">
      <alignment horizontal="left" vertical="top"/>
    </xf>
    <xf numFmtId="0" fontId="12" fillId="8" borderId="6" xfId="11" applyFont="1" applyFill="1" applyBorder="1"/>
    <xf numFmtId="0" fontId="13" fillId="8" borderId="29" xfId="11" applyFont="1" applyFill="1" applyBorder="1"/>
    <xf numFmtId="0" fontId="12" fillId="8" borderId="11" xfId="11" applyFont="1" applyFill="1" applyBorder="1"/>
    <xf numFmtId="0" fontId="13" fillId="8" borderId="4" xfId="11" applyFont="1" applyFill="1" applyBorder="1"/>
    <xf numFmtId="0" fontId="12" fillId="8" borderId="12" xfId="11" applyFont="1" applyFill="1" applyBorder="1"/>
    <xf numFmtId="0" fontId="13" fillId="8" borderId="8" xfId="11" applyFont="1" applyFill="1" applyBorder="1"/>
    <xf numFmtId="0" fontId="13" fillId="8" borderId="10" xfId="11" applyFont="1" applyFill="1" applyBorder="1"/>
    <xf numFmtId="0" fontId="12" fillId="8" borderId="2" xfId="11" applyFont="1" applyFill="1" applyBorder="1"/>
    <xf numFmtId="0" fontId="13" fillId="8" borderId="3" xfId="11" applyFont="1" applyFill="1" applyBorder="1"/>
  </cellXfs>
  <cellStyles count="24">
    <cellStyle name="Comma 2" xfId="5"/>
    <cellStyle name="Comma 2 2" xfId="17"/>
    <cellStyle name="Normal" xfId="0" builtinId="0"/>
    <cellStyle name="Normal 2" xfId="4"/>
    <cellStyle name="Normal 2 2" xfId="12"/>
    <cellStyle name="Normal 3" xfId="6"/>
    <cellStyle name="Normal 3 2" xfId="8"/>
    <cellStyle name="Normal 3 2 2" xfId="20"/>
    <cellStyle name="Normal 3 3" xfId="18"/>
    <cellStyle name="Normal 4" xfId="1"/>
    <cellStyle name="Normal 4 2" xfId="3"/>
    <cellStyle name="Normal 4 2 2" xfId="16"/>
    <cellStyle name="Normal 4 3" xfId="11"/>
    <cellStyle name="Normal 4 3 2" xfId="23"/>
    <cellStyle name="Normal 4 4" xfId="14"/>
    <cellStyle name="Normal 5" xfId="2"/>
    <cellStyle name="Normal 5 2" xfId="7"/>
    <cellStyle name="Normal 5 2 2" xfId="19"/>
    <cellStyle name="Normal 5 3" xfId="10"/>
    <cellStyle name="Normal 5 3 2" xfId="22"/>
    <cellStyle name="Normal 5 4" xfId="15"/>
    <cellStyle name="Normal 6" xfId="9"/>
    <cellStyle name="Normal 6 2" xfId="21"/>
    <cellStyle name="Normal 7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ID" sz="2000" b="1" i="0" baseline="0">
                <a:solidFill>
                  <a:sysClr val="windowText" lastClr="000000"/>
                </a:solidFill>
                <a:effectLst/>
              </a:rPr>
              <a:t>Jumlah Spesies Flora </a:t>
            </a:r>
            <a:endParaRPr lang="en-ID" sz="20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6502626190384174"/>
          <c:y val="2.18057714764186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20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'Status Kehati Total'!$B$126:$C$126</c:f>
              <c:strCache>
                <c:ptCount val="2"/>
                <c:pt idx="0">
                  <c:v>Jumlah Spesies Flora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0000"/>
                </a:solidFill>
                <a:prstDash val="dash"/>
              </a:ln>
              <a:effectLst/>
            </c:spPr>
            <c:trendlineType val="linear"/>
            <c:dispRSqr val="0"/>
            <c:dispEq val="0"/>
          </c:trendline>
          <c:cat>
            <c:numRef>
              <c:f>'Status Kehati Total'!$H$5:$L$5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'Status Kehati Total'!$H$126:$L$126</c:f>
              <c:numCache>
                <c:formatCode>0</c:formatCode>
                <c:ptCount val="5"/>
                <c:pt idx="0">
                  <c:v>26</c:v>
                </c:pt>
                <c:pt idx="1">
                  <c:v>35</c:v>
                </c:pt>
                <c:pt idx="2">
                  <c:v>36</c:v>
                </c:pt>
                <c:pt idx="3">
                  <c:v>46</c:v>
                </c:pt>
                <c:pt idx="4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04-48C6-9F99-92DCAE9EA5E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-157188256"/>
        <c:axId val="-157187168"/>
        <c:extLst/>
      </c:lineChart>
      <c:catAx>
        <c:axId val="-157188256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en-US"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050">
                    <a:solidFill>
                      <a:sysClr val="windowText" lastClr="000000"/>
                    </a:solidFill>
                  </a:rPr>
                  <a:t>Tahun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en-US"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7187168"/>
        <c:crosses val="autoZero"/>
        <c:auto val="1"/>
        <c:lblAlgn val="ctr"/>
        <c:lblOffset val="100"/>
        <c:noMultiLvlLbl val="0"/>
      </c:catAx>
      <c:valAx>
        <c:axId val="-157187168"/>
        <c:scaling>
          <c:orientation val="minMax"/>
        </c:scaling>
        <c:delete val="0"/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en-US"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050">
                    <a:solidFill>
                      <a:sysClr val="windowText" lastClr="000000"/>
                    </a:solidFill>
                  </a:rPr>
                  <a:t>Spesies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en-US"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7188256"/>
        <c:crosses val="autoZero"/>
        <c:crossBetween val="between"/>
      </c:valAx>
      <c:spPr>
        <a:pattFill prst="ltDnDiag">
          <a:fgClr>
            <a:srgbClr val="000000">
              <a:alpha val="0"/>
            </a:srgbClr>
          </a:fgClr>
          <a:bgClr>
            <a:srgbClr val="FFFFFF"/>
          </a:bgClr>
        </a:pattFill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ID" sz="2000" b="1" i="0" baseline="0">
                <a:solidFill>
                  <a:sysClr val="windowText" lastClr="000000"/>
                </a:solidFill>
                <a:effectLst/>
              </a:rPr>
              <a:t>Luas Area </a:t>
            </a:r>
            <a:endParaRPr lang="en-ID" sz="20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41392460950618487"/>
          <c:y val="3.1471122479569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20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'Status Kehati 2023 Untuk SK'!$B$24:$C$24</c:f>
              <c:strCache>
                <c:ptCount val="2"/>
                <c:pt idx="0">
                  <c:v>Luas Area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0000"/>
                </a:solidFill>
                <a:prstDash val="dash"/>
              </a:ln>
              <a:effectLst/>
            </c:spPr>
            <c:trendlineType val="linear"/>
            <c:dispRSqr val="0"/>
            <c:dispEq val="0"/>
          </c:trendline>
          <c:cat>
            <c:numRef>
              <c:f>'Status Kehati 2023 Untuk SK'!$D$5:$G$5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'Status Kehati 2023 Untuk SK'!$D$24:$G$24</c:f>
              <c:numCache>
                <c:formatCode>0.000</c:formatCode>
                <c:ptCount val="4"/>
                <c:pt idx="0">
                  <c:v>1</c:v>
                </c:pt>
                <c:pt idx="1">
                  <c:v>1</c:v>
                </c:pt>
                <c:pt idx="2">
                  <c:v>40.910000000000004</c:v>
                </c:pt>
                <c:pt idx="3">
                  <c:v>44.660000000000004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7-4BDF-8E0F-33F0CCB4008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-2126869488"/>
        <c:axId val="-2126863504"/>
        <c:extLst>
          <c:ext xmlns:c15="http://schemas.microsoft.com/office/drawing/2012/chart" uri="{02D57815-91ED-43cb-92C2-25804820EDAC}">
            <c15:filteredLine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'[1]Rekap Absolut '!$C$42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222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en-US"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trendline>
                  <c:spPr>
                    <a:ln w="28575" cap="rnd" cmpd="sng">
                      <a:solidFill>
                        <a:srgbClr val="FF0000"/>
                      </a:solidFill>
                      <a:prstDash val="sysDash"/>
                    </a:ln>
                    <a:effectLst/>
                  </c:spPr>
                  <c:trendlineType val="linear"/>
                  <c:dispRSqr val="0"/>
                  <c:dispEq val="0"/>
                </c:trendline>
                <c:trendline>
                  <c:spPr>
                    <a:ln w="19050" cap="rnd">
                      <a:solidFill>
                        <a:schemeClr val="accent1"/>
                      </a:solidFill>
                    </a:ln>
                    <a:effectLst/>
                  </c:spPr>
                  <c:trendlineType val="linear"/>
                  <c:dispRSqr val="0"/>
                  <c:dispEq val="0"/>
                </c:trendline>
                <c:trendline>
                  <c:spPr>
                    <a:ln w="19050" cap="rnd">
                      <a:solidFill>
                        <a:schemeClr val="accent1"/>
                      </a:solidFill>
                    </a:ln>
                    <a:effectLst/>
                  </c:spPr>
                  <c:trendlineType val="linear"/>
                  <c:dispRSqr val="0"/>
                  <c:dispEq val="0"/>
                </c:trendline>
                <c:cat>
                  <c:numRef>
                    <c:extLst>
                      <c:ext uri="{02D57815-91ED-43cb-92C2-25804820EDAC}">
                        <c15:formulaRef>
                          <c15:sqref>'Status Kehati 2023 Untuk SK'!$D$5:$G$5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'[1]Rekap Absolut '!$D$42:$G$42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2746</c:v>
                      </c:pt>
                      <c:pt idx="1">
                        <c:v>3067</c:v>
                      </c:pt>
                      <c:pt idx="2">
                        <c:v>3501</c:v>
                      </c:pt>
                      <c:pt idx="3">
                        <c:v>8751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FE07-4BDF-8E0F-33F0CCB40082}"/>
                  </c:ext>
                </c:extLst>
              </c15:ser>
            </c15:filteredLineSeries>
          </c:ext>
        </c:extLst>
      </c:lineChart>
      <c:catAx>
        <c:axId val="-2126869488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en-US"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050">
                    <a:solidFill>
                      <a:sysClr val="windowText" lastClr="000000"/>
                    </a:solidFill>
                  </a:rPr>
                  <a:t>Tahun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en-US"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6863504"/>
        <c:crosses val="autoZero"/>
        <c:auto val="1"/>
        <c:lblAlgn val="ctr"/>
        <c:lblOffset val="100"/>
        <c:noMultiLvlLbl val="0"/>
      </c:catAx>
      <c:valAx>
        <c:axId val="-2126863504"/>
        <c:scaling>
          <c:orientation val="minMax"/>
        </c:scaling>
        <c:delete val="0"/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en-US"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050">
                    <a:solidFill>
                      <a:sysClr val="windowText" lastClr="000000"/>
                    </a:solidFill>
                  </a:rPr>
                  <a:t>Ha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en-US"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6869488"/>
        <c:crosses val="autoZero"/>
        <c:crossBetween val="between"/>
      </c:valAx>
      <c:spPr>
        <a:pattFill prst="ltDnDiag">
          <a:fgClr>
            <a:srgbClr val="000000">
              <a:alpha val="0"/>
            </a:srgbClr>
          </a:fgClr>
          <a:bgClr>
            <a:srgbClr val="FFFFFF"/>
          </a:bgClr>
        </a:pattFill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ID" sz="2000" b="1" i="0" baseline="0">
                <a:solidFill>
                  <a:sysClr val="windowText" lastClr="000000"/>
                </a:solidFill>
                <a:effectLst/>
              </a:rPr>
              <a:t>Jumlah Spesies Fauna </a:t>
            </a:r>
            <a:endParaRPr lang="en-ID" sz="20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7875308214099862"/>
          <c:y val="2.58316387170513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20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'Status Kehati Total'!$B$127:$C$127</c:f>
              <c:strCache>
                <c:ptCount val="2"/>
                <c:pt idx="0">
                  <c:v>Jumlah Spesies Fauna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0000"/>
                </a:solidFill>
                <a:prstDash val="dash"/>
              </a:ln>
              <a:effectLst/>
            </c:spPr>
            <c:trendlineType val="linear"/>
            <c:dispRSqr val="0"/>
            <c:dispEq val="0"/>
          </c:trendline>
          <c:cat>
            <c:numRef>
              <c:f>'Status Kehati Total'!$H$5:$L$5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'Status Kehati Total'!$H$127:$L$127</c:f>
              <c:numCache>
                <c:formatCode>0</c:formatCode>
                <c:ptCount val="5"/>
                <c:pt idx="0">
                  <c:v>29</c:v>
                </c:pt>
                <c:pt idx="1">
                  <c:v>48</c:v>
                </c:pt>
                <c:pt idx="2">
                  <c:v>57</c:v>
                </c:pt>
                <c:pt idx="3">
                  <c:v>65</c:v>
                </c:pt>
                <c:pt idx="4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F2-49DC-AFF5-583F69C9C70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-212311504"/>
        <c:axId val="-2126865136"/>
        <c:extLst/>
      </c:lineChart>
      <c:catAx>
        <c:axId val="-212311504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en-US"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050">
                    <a:solidFill>
                      <a:sysClr val="windowText" lastClr="000000"/>
                    </a:solidFill>
                  </a:rPr>
                  <a:t>Tahun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en-US"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6865136"/>
        <c:crosses val="autoZero"/>
        <c:auto val="1"/>
        <c:lblAlgn val="ctr"/>
        <c:lblOffset val="100"/>
        <c:noMultiLvlLbl val="0"/>
      </c:catAx>
      <c:valAx>
        <c:axId val="-2126865136"/>
        <c:scaling>
          <c:orientation val="minMax"/>
        </c:scaling>
        <c:delete val="0"/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en-US"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050">
                    <a:solidFill>
                      <a:sysClr val="windowText" lastClr="000000"/>
                    </a:solidFill>
                  </a:rPr>
                  <a:t>Spesies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en-US"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311504"/>
        <c:crosses val="autoZero"/>
        <c:crossBetween val="between"/>
      </c:valAx>
      <c:spPr>
        <a:pattFill prst="ltDnDiag">
          <a:fgClr>
            <a:srgbClr val="000000">
              <a:alpha val="0"/>
            </a:srgbClr>
          </a:fgClr>
          <a:bgClr>
            <a:srgbClr val="FFFFFF"/>
          </a:bgClr>
        </a:pattFill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ID" sz="2000" b="1" i="0" baseline="0">
                <a:solidFill>
                  <a:sysClr val="windowText" lastClr="000000"/>
                </a:solidFill>
                <a:effectLst/>
              </a:rPr>
              <a:t>Luas Area </a:t>
            </a:r>
            <a:endParaRPr lang="en-ID" sz="20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41392460950618487"/>
          <c:y val="3.1471122479569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20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'Status Kehati Total'!$G$130</c:f>
              <c:strCache>
                <c:ptCount val="1"/>
                <c:pt idx="0">
                  <c:v>1,000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0000"/>
                </a:solidFill>
                <a:prstDash val="dash"/>
              </a:ln>
              <a:effectLst/>
            </c:spPr>
            <c:trendlineType val="linear"/>
            <c:dispRSqr val="0"/>
            <c:dispEq val="0"/>
          </c:trendline>
          <c:cat>
            <c:numRef>
              <c:f>'Status Kehati Total'!$H$5:$L$5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'Status Kehati Total'!$H$130:$L$130</c:f>
              <c:numCache>
                <c:formatCode>0.000</c:formatCode>
                <c:ptCount val="5"/>
                <c:pt idx="0">
                  <c:v>1</c:v>
                </c:pt>
                <c:pt idx="1">
                  <c:v>40.910000000000004</c:v>
                </c:pt>
                <c:pt idx="2">
                  <c:v>44.660000000000004</c:v>
                </c:pt>
                <c:pt idx="3">
                  <c:v>46.660000000000004</c:v>
                </c:pt>
                <c:pt idx="4">
                  <c:v>47.660000000000004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D-4820-AD99-CAF8F0869DC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-2126867856"/>
        <c:axId val="-2126858608"/>
        <c:extLst/>
      </c:lineChart>
      <c:catAx>
        <c:axId val="-2126867856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en-US"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050">
                    <a:solidFill>
                      <a:sysClr val="windowText" lastClr="000000"/>
                    </a:solidFill>
                  </a:rPr>
                  <a:t>Tahun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en-US"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6858608"/>
        <c:crosses val="autoZero"/>
        <c:auto val="1"/>
        <c:lblAlgn val="ctr"/>
        <c:lblOffset val="100"/>
        <c:noMultiLvlLbl val="0"/>
      </c:catAx>
      <c:valAx>
        <c:axId val="-2126858608"/>
        <c:scaling>
          <c:orientation val="minMax"/>
        </c:scaling>
        <c:delete val="0"/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en-US"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050">
                    <a:solidFill>
                      <a:sysClr val="windowText" lastClr="000000"/>
                    </a:solidFill>
                  </a:rPr>
                  <a:t>Ha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en-US"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6867856"/>
        <c:crosses val="autoZero"/>
        <c:crossBetween val="between"/>
      </c:valAx>
      <c:spPr>
        <a:pattFill prst="ltDnDiag">
          <a:fgClr>
            <a:srgbClr val="000000">
              <a:alpha val="0"/>
            </a:srgbClr>
          </a:fgClr>
          <a:bgClr>
            <a:srgbClr val="FFFFFF"/>
          </a:bgClr>
        </a:pattFill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ID" sz="1800" b="1" i="0" baseline="0">
                <a:solidFill>
                  <a:sysClr val="windowText" lastClr="000000"/>
                </a:solidFill>
                <a:effectLst/>
              </a:rPr>
              <a:t>Jumlah Individu Flora </a:t>
            </a:r>
            <a:endParaRPr lang="en-ID" sz="18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717223675009821"/>
          <c:y val="2.53956628728444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'Rekap Absolut Total'!$C$211</c:f>
              <c:strCache>
                <c:ptCount val="1"/>
                <c:pt idx="0">
                  <c:v>Jumlah Individu Flora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8575" cap="rnd" cmpd="sng">
                <a:solidFill>
                  <a:srgbClr val="FF0000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strRef>
              <c:f>'Rekap Absolut Total'!$E$210:$I$210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f>'Rekap Absolut Total'!$E$211:$I$211</c:f>
              <c:numCache>
                <c:formatCode>0</c:formatCode>
                <c:ptCount val="5"/>
                <c:pt idx="0">
                  <c:v>275</c:v>
                </c:pt>
                <c:pt idx="1">
                  <c:v>1421</c:v>
                </c:pt>
                <c:pt idx="2">
                  <c:v>6436</c:v>
                </c:pt>
                <c:pt idx="3">
                  <c:v>15718</c:v>
                </c:pt>
                <c:pt idx="4">
                  <c:v>7318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A2-4CBB-A9E2-8A1ECB8A6E1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-2126870576"/>
        <c:axId val="-2126867312"/>
      </c:lineChart>
      <c:catAx>
        <c:axId val="-2126870576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en-US"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050">
                    <a:solidFill>
                      <a:sysClr val="windowText" lastClr="000000"/>
                    </a:solidFill>
                  </a:rPr>
                  <a:t>Tahun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en-US"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6867312"/>
        <c:crosses val="autoZero"/>
        <c:auto val="1"/>
        <c:lblAlgn val="ctr"/>
        <c:lblOffset val="100"/>
        <c:noMultiLvlLbl val="0"/>
      </c:catAx>
      <c:valAx>
        <c:axId val="-212686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en-US"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050">
                    <a:solidFill>
                      <a:sysClr val="windowText" lastClr="000000"/>
                    </a:solidFill>
                  </a:rPr>
                  <a:t>Absolut (Batang)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en-US"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687057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ID" sz="1800" b="1" i="0" baseline="0">
                <a:solidFill>
                  <a:sysClr val="windowText" lastClr="000000"/>
                </a:solidFill>
                <a:effectLst/>
              </a:rPr>
              <a:t>Jumlah Individu Fauna</a:t>
            </a:r>
            <a:endParaRPr lang="en-ID" sz="18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75826564673051"/>
          <c:y val="2.54150101032980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'Rekap Absolut Total'!$C$212</c:f>
              <c:strCache>
                <c:ptCount val="1"/>
                <c:pt idx="0">
                  <c:v>Jumlah Individu Fauna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8575" cap="rnd" cmpd="sng">
                <a:solidFill>
                  <a:srgbClr val="FF0000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strRef>
              <c:f>'Rekap Absolut Total'!$E$210:$I$210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f>'Rekap Absolut Total'!$E$212:$I$212</c:f>
              <c:numCache>
                <c:formatCode>0</c:formatCode>
                <c:ptCount val="5"/>
                <c:pt idx="0">
                  <c:v>128</c:v>
                </c:pt>
                <c:pt idx="1">
                  <c:v>276</c:v>
                </c:pt>
                <c:pt idx="2">
                  <c:v>347</c:v>
                </c:pt>
                <c:pt idx="3">
                  <c:v>439</c:v>
                </c:pt>
                <c:pt idx="4">
                  <c:v>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5-4F2E-8EBB-31D19B13246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-2126862960"/>
        <c:axId val="-2126872208"/>
      </c:lineChart>
      <c:catAx>
        <c:axId val="-2126862960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en-US"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050">
                    <a:solidFill>
                      <a:sysClr val="windowText" lastClr="000000"/>
                    </a:solidFill>
                  </a:rPr>
                  <a:t>Tahun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en-US"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6872208"/>
        <c:crosses val="autoZero"/>
        <c:auto val="1"/>
        <c:lblAlgn val="ctr"/>
        <c:lblOffset val="100"/>
        <c:noMultiLvlLbl val="0"/>
      </c:catAx>
      <c:valAx>
        <c:axId val="-212687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en-US"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050">
                    <a:solidFill>
                      <a:sysClr val="windowText" lastClr="000000"/>
                    </a:solidFill>
                  </a:rPr>
                  <a:t>Absolut (Ekor)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en-US"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686296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ID" sz="1800" b="1" i="0" baseline="0">
                <a:solidFill>
                  <a:sysClr val="windowText" lastClr="000000"/>
                </a:solidFill>
                <a:effectLst/>
              </a:rPr>
              <a:t>Jumlah Individu Flora </a:t>
            </a:r>
            <a:endParaRPr lang="en-ID" sz="18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717223675009821"/>
          <c:y val="2.53956628728444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8575" cap="rnd" cmpd="sng">
                <a:solidFill>
                  <a:srgbClr val="FF0000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strRef>
              <c:f>'Rekap Kehati Untuk DRKPL'!$D$210:$I$210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2025*</c:v>
                </c:pt>
              </c:strCache>
            </c:strRef>
          </c:cat>
          <c:val>
            <c:numRef>
              <c:f>'Rekap Kehati Untuk DRKPL'!$D$211:$I$211</c:f>
              <c:numCache>
                <c:formatCode>0</c:formatCode>
                <c:ptCount val="6"/>
                <c:pt idx="0">
                  <c:v>247</c:v>
                </c:pt>
                <c:pt idx="1">
                  <c:v>275</c:v>
                </c:pt>
                <c:pt idx="2">
                  <c:v>1421</c:v>
                </c:pt>
                <c:pt idx="3">
                  <c:v>6436</c:v>
                </c:pt>
                <c:pt idx="4">
                  <c:v>1421</c:v>
                </c:pt>
                <c:pt idx="5">
                  <c:v>16318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52-42B0-8287-69A0C9C9D20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-2126870576"/>
        <c:axId val="-2126867312"/>
      </c:lineChart>
      <c:catAx>
        <c:axId val="-2126870576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en-US"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050">
                    <a:solidFill>
                      <a:sysClr val="windowText" lastClr="000000"/>
                    </a:solidFill>
                  </a:rPr>
                  <a:t>Tahun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en-US"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6867312"/>
        <c:crosses val="autoZero"/>
        <c:auto val="1"/>
        <c:lblAlgn val="ctr"/>
        <c:lblOffset val="100"/>
        <c:noMultiLvlLbl val="0"/>
      </c:catAx>
      <c:valAx>
        <c:axId val="-212686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en-US"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050">
                    <a:solidFill>
                      <a:sysClr val="windowText" lastClr="000000"/>
                    </a:solidFill>
                  </a:rPr>
                  <a:t>Absolut (Batang)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en-US"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687057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ID" sz="1800" b="1" i="0" baseline="0">
                <a:solidFill>
                  <a:sysClr val="windowText" lastClr="000000"/>
                </a:solidFill>
                <a:effectLst/>
              </a:rPr>
              <a:t>Jumlah Individu Fauna</a:t>
            </a:r>
            <a:endParaRPr lang="en-ID" sz="18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75826564673051"/>
          <c:y val="2.54150101032980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8575" cap="rnd" cmpd="sng">
                <a:solidFill>
                  <a:srgbClr val="FF0000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strRef>
              <c:f>'Rekap Kehati Untuk DRKPL'!$D$210:$I$210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2025*</c:v>
                </c:pt>
              </c:strCache>
            </c:strRef>
          </c:cat>
          <c:val>
            <c:numRef>
              <c:f>'Rekap Kehati Untuk DRKPL'!$D$212:$I$212</c:f>
              <c:numCache>
                <c:formatCode>0</c:formatCode>
                <c:ptCount val="6"/>
                <c:pt idx="0">
                  <c:v>118</c:v>
                </c:pt>
                <c:pt idx="1">
                  <c:v>128</c:v>
                </c:pt>
                <c:pt idx="2">
                  <c:v>276</c:v>
                </c:pt>
                <c:pt idx="3">
                  <c:v>347</c:v>
                </c:pt>
                <c:pt idx="4">
                  <c:v>283</c:v>
                </c:pt>
                <c:pt idx="5">
                  <c:v>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2F-4805-8FD1-F48E64C38D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-2126862960"/>
        <c:axId val="-2126872208"/>
      </c:lineChart>
      <c:catAx>
        <c:axId val="-2126862960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en-US"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050">
                    <a:solidFill>
                      <a:sysClr val="windowText" lastClr="000000"/>
                    </a:solidFill>
                  </a:rPr>
                  <a:t>Tahun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en-US"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6872208"/>
        <c:crosses val="autoZero"/>
        <c:auto val="1"/>
        <c:lblAlgn val="ctr"/>
        <c:lblOffset val="100"/>
        <c:noMultiLvlLbl val="0"/>
      </c:catAx>
      <c:valAx>
        <c:axId val="-212687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en-US"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050">
                    <a:solidFill>
                      <a:sysClr val="windowText" lastClr="000000"/>
                    </a:solidFill>
                  </a:rPr>
                  <a:t>Absolut (Ekor)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en-US"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686296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ID" sz="2000" b="1" i="0" baseline="0">
                <a:solidFill>
                  <a:sysClr val="windowText" lastClr="000000"/>
                </a:solidFill>
                <a:effectLst/>
              </a:rPr>
              <a:t>Jumlah Spesies Flora yang Dilindungi</a:t>
            </a:r>
            <a:endParaRPr lang="en-ID" sz="20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2507558831480784"/>
          <c:y val="2.18057654218765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20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'Status Kehati 2023 Untuk SK'!$B$20:$C$20</c:f>
              <c:strCache>
                <c:ptCount val="2"/>
                <c:pt idx="0">
                  <c:v>Jumlah Spesies Flora yang Dilindungi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0000"/>
                </a:solidFill>
                <a:prstDash val="dash"/>
              </a:ln>
              <a:effectLst/>
            </c:spPr>
            <c:trendlineType val="linear"/>
            <c:dispRSqr val="0"/>
            <c:dispEq val="0"/>
          </c:trendline>
          <c:cat>
            <c:numRef>
              <c:f>'Status Kehati 2023 Untuk SK'!$D$5:$G$5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'Status Kehati 2023 Untuk SK'!$D$20:$G$20</c:f>
              <c:numCache>
                <c:formatCode>0</c:formatCode>
                <c:ptCount val="4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F2-4D0B-851F-B3165D8793D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-2126870032"/>
        <c:axId val="-2126864592"/>
        <c:extLst>
          <c:ext xmlns:c15="http://schemas.microsoft.com/office/drawing/2012/chart" uri="{02D57815-91ED-43cb-92C2-25804820EDAC}">
            <c15:filteredLine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'[1]Rekap Absolut '!$C$42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222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en-US"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trendline>
                  <c:spPr>
                    <a:ln w="28575" cap="rnd" cmpd="sng">
                      <a:solidFill>
                        <a:srgbClr val="FF0000"/>
                      </a:solidFill>
                      <a:prstDash val="sysDash"/>
                    </a:ln>
                    <a:effectLst/>
                  </c:spPr>
                  <c:trendlineType val="linear"/>
                  <c:dispRSqr val="0"/>
                  <c:dispEq val="0"/>
                </c:trendline>
                <c:trendline>
                  <c:spPr>
                    <a:ln w="19050" cap="rnd">
                      <a:solidFill>
                        <a:schemeClr val="accent1"/>
                      </a:solidFill>
                    </a:ln>
                    <a:effectLst/>
                  </c:spPr>
                  <c:trendlineType val="linear"/>
                  <c:dispRSqr val="0"/>
                  <c:dispEq val="0"/>
                </c:trendline>
                <c:trendline>
                  <c:spPr>
                    <a:ln w="19050" cap="rnd">
                      <a:solidFill>
                        <a:schemeClr val="accent1"/>
                      </a:solidFill>
                    </a:ln>
                    <a:effectLst/>
                  </c:spPr>
                  <c:trendlineType val="linear"/>
                  <c:dispRSqr val="0"/>
                  <c:dispEq val="0"/>
                </c:trendline>
                <c:cat>
                  <c:numRef>
                    <c:extLst>
                      <c:ext uri="{02D57815-91ED-43cb-92C2-25804820EDAC}">
                        <c15:formulaRef>
                          <c15:sqref>'Status Kehati 2023 Untuk SK'!$D$5:$G$5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'[1]Rekap Absolut '!$D$42:$G$42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2746</c:v>
                      </c:pt>
                      <c:pt idx="1">
                        <c:v>3067</c:v>
                      </c:pt>
                      <c:pt idx="2">
                        <c:v>3501</c:v>
                      </c:pt>
                      <c:pt idx="3">
                        <c:v>8751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D5F2-4D0B-851F-B3165D8793D6}"/>
                  </c:ext>
                </c:extLst>
              </c15:ser>
            </c15:filteredLineSeries>
          </c:ext>
        </c:extLst>
      </c:lineChart>
      <c:catAx>
        <c:axId val="-2126870032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en-US"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050">
                    <a:solidFill>
                      <a:sysClr val="windowText" lastClr="000000"/>
                    </a:solidFill>
                  </a:rPr>
                  <a:t>Tahun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en-US"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6864592"/>
        <c:crosses val="autoZero"/>
        <c:auto val="1"/>
        <c:lblAlgn val="ctr"/>
        <c:lblOffset val="100"/>
        <c:noMultiLvlLbl val="0"/>
      </c:catAx>
      <c:valAx>
        <c:axId val="-2126864592"/>
        <c:scaling>
          <c:orientation val="minMax"/>
        </c:scaling>
        <c:delete val="0"/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en-US"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050">
                    <a:solidFill>
                      <a:sysClr val="windowText" lastClr="000000"/>
                    </a:solidFill>
                  </a:rPr>
                  <a:t>Spesies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en-US"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6870032"/>
        <c:crosses val="autoZero"/>
        <c:crossBetween val="between"/>
      </c:valAx>
      <c:spPr>
        <a:pattFill prst="ltDnDiag">
          <a:fgClr>
            <a:srgbClr val="000000">
              <a:alpha val="0"/>
            </a:srgbClr>
          </a:fgClr>
          <a:bgClr>
            <a:srgbClr val="FFFFFF"/>
          </a:bgClr>
        </a:pattFill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ID" sz="2000" b="1" i="0" baseline="0">
                <a:solidFill>
                  <a:sysClr val="windowText" lastClr="000000"/>
                </a:solidFill>
                <a:effectLst/>
              </a:rPr>
              <a:t>Jumlah Spesies Fauna yang Dilindungi</a:t>
            </a:r>
            <a:endParaRPr lang="en-ID" sz="20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1024591000030679"/>
          <c:y val="2.58316895960980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20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'Status Kehati 2023 Untuk SK'!$B$21:$C$21</c:f>
              <c:strCache>
                <c:ptCount val="2"/>
                <c:pt idx="0">
                  <c:v>Jumlah Spesies Fauna yang Dilindungi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0000"/>
                </a:solidFill>
                <a:prstDash val="dash"/>
              </a:ln>
              <a:effectLst/>
            </c:spPr>
            <c:trendlineType val="linear"/>
            <c:dispRSqr val="0"/>
            <c:dispEq val="0"/>
          </c:trendline>
          <c:cat>
            <c:numRef>
              <c:f>'Status Kehati 2023 Untuk SK'!$D$5:$G$5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'Status Kehati 2023 Untuk SK'!$D$21:$G$21</c:f>
              <c:numCache>
                <c:formatCode>0</c:formatCode>
                <c:ptCount val="4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D1-4C93-8C7C-749709D4702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-2126866768"/>
        <c:axId val="-2126864048"/>
        <c:extLst>
          <c:ext xmlns:c15="http://schemas.microsoft.com/office/drawing/2012/chart" uri="{02D57815-91ED-43cb-92C2-25804820EDAC}">
            <c15:filteredLine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'[1]Rekap Absolut '!$C$42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222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en-US"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trendline>
                  <c:spPr>
                    <a:ln w="28575" cap="rnd" cmpd="sng">
                      <a:solidFill>
                        <a:srgbClr val="FF0000"/>
                      </a:solidFill>
                      <a:prstDash val="sysDash"/>
                    </a:ln>
                    <a:effectLst/>
                  </c:spPr>
                  <c:trendlineType val="linear"/>
                  <c:dispRSqr val="0"/>
                  <c:dispEq val="0"/>
                </c:trendline>
                <c:trendline>
                  <c:spPr>
                    <a:ln w="19050" cap="rnd">
                      <a:solidFill>
                        <a:schemeClr val="accent1"/>
                      </a:solidFill>
                    </a:ln>
                    <a:effectLst/>
                  </c:spPr>
                  <c:trendlineType val="linear"/>
                  <c:dispRSqr val="0"/>
                  <c:dispEq val="0"/>
                </c:trendline>
                <c:trendline>
                  <c:spPr>
                    <a:ln w="19050" cap="rnd">
                      <a:solidFill>
                        <a:schemeClr val="accent1"/>
                      </a:solidFill>
                    </a:ln>
                    <a:effectLst/>
                  </c:spPr>
                  <c:trendlineType val="linear"/>
                  <c:dispRSqr val="0"/>
                  <c:dispEq val="0"/>
                </c:trendline>
                <c:cat>
                  <c:numRef>
                    <c:extLst>
                      <c:ext uri="{02D57815-91ED-43cb-92C2-25804820EDAC}">
                        <c15:formulaRef>
                          <c15:sqref>'Status Kehati 2023 Untuk SK'!$D$5:$G$5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'[1]Rekap Absolut '!$D$42:$G$42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2746</c:v>
                      </c:pt>
                      <c:pt idx="1">
                        <c:v>3067</c:v>
                      </c:pt>
                      <c:pt idx="2">
                        <c:v>3501</c:v>
                      </c:pt>
                      <c:pt idx="3">
                        <c:v>8751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A2D1-4C93-8C7C-749709D47029}"/>
                  </c:ext>
                </c:extLst>
              </c15:ser>
            </c15:filteredLineSeries>
          </c:ext>
        </c:extLst>
      </c:lineChart>
      <c:catAx>
        <c:axId val="-2126866768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en-US"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050">
                    <a:solidFill>
                      <a:sysClr val="windowText" lastClr="000000"/>
                    </a:solidFill>
                  </a:rPr>
                  <a:t>Tahun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en-US"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6864048"/>
        <c:crosses val="autoZero"/>
        <c:auto val="1"/>
        <c:lblAlgn val="ctr"/>
        <c:lblOffset val="100"/>
        <c:noMultiLvlLbl val="0"/>
      </c:catAx>
      <c:valAx>
        <c:axId val="-2126864048"/>
        <c:scaling>
          <c:orientation val="minMax"/>
        </c:scaling>
        <c:delete val="0"/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en-US"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050">
                    <a:solidFill>
                      <a:sysClr val="windowText" lastClr="000000"/>
                    </a:solidFill>
                  </a:rPr>
                  <a:t>Spesies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en-US"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6866768"/>
        <c:crosses val="autoZero"/>
        <c:crossBetween val="between"/>
      </c:valAx>
      <c:spPr>
        <a:pattFill prst="ltDnDiag">
          <a:fgClr>
            <a:srgbClr val="000000">
              <a:alpha val="0"/>
            </a:srgbClr>
          </a:fgClr>
          <a:bgClr>
            <a:srgbClr val="FFFFFF"/>
          </a:bgClr>
        </a:pattFill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image" Target="../media/image1.png"/><Relationship Id="rId4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163287</xdr:colOff>
      <xdr:row>0</xdr:row>
      <xdr:rowOff>68038</xdr:rowOff>
    </xdr:from>
    <xdr:ext cx="1419224" cy="6953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98037" y="68038"/>
          <a:ext cx="1419224" cy="695325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688554</xdr:colOff>
      <xdr:row>130</xdr:row>
      <xdr:rowOff>149185</xdr:rowOff>
    </xdr:from>
    <xdr:to>
      <xdr:col>8</xdr:col>
      <xdr:colOff>0</xdr:colOff>
      <xdr:row>154</xdr:row>
      <xdr:rowOff>91335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2294E00-8CF4-4228-9B9B-11C2063337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95692</xdr:colOff>
      <xdr:row>130</xdr:row>
      <xdr:rowOff>151629</xdr:rowOff>
    </xdr:from>
    <xdr:to>
      <xdr:col>15</xdr:col>
      <xdr:colOff>108061</xdr:colOff>
      <xdr:row>154</xdr:row>
      <xdr:rowOff>89964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D647F83-E262-4B97-9365-2ACE160724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587157</xdr:colOff>
      <xdr:row>155</xdr:row>
      <xdr:rowOff>13049</xdr:rowOff>
    </xdr:from>
    <xdr:to>
      <xdr:col>7</xdr:col>
      <xdr:colOff>652397</xdr:colOff>
      <xdr:row>178</xdr:row>
      <xdr:rowOff>96944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F4D1647-14D6-49A5-905F-B49C94FDE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159544</xdr:colOff>
      <xdr:row>11</xdr:row>
      <xdr:rowOff>23813</xdr:rowOff>
    </xdr:from>
    <xdr:ext cx="2066925" cy="559593"/>
    <xdr:pic>
      <xdr:nvPicPr>
        <xdr:cNvPr id="3" name="image1.png">
          <a:extLst>
            <a:ext uri="{FF2B5EF4-FFF2-40B4-BE49-F238E27FC236}">
              <a16:creationId xmlns:a16="http://schemas.microsoft.com/office/drawing/2014/main" id="{7116367E-0619-4C57-A4AA-F57C4CF4D7B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5144" y="1928813"/>
          <a:ext cx="2066925" cy="559593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14</xdr:col>
      <xdr:colOff>715464</xdr:colOff>
      <xdr:row>17</xdr:row>
      <xdr:rowOff>40167</xdr:rowOff>
    </xdr:from>
    <xdr:to>
      <xdr:col>23</xdr:col>
      <xdr:colOff>619522</xdr:colOff>
      <xdr:row>37</xdr:row>
      <xdr:rowOff>155225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9EDB617-0B1F-472C-AC53-C0ADD8D846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9" b="6498"/>
        <a:stretch/>
      </xdr:blipFill>
      <xdr:spPr>
        <a:xfrm>
          <a:off x="14677109" y="3499246"/>
          <a:ext cx="9993038" cy="5027953"/>
        </a:xfrm>
        <a:prstGeom prst="rect">
          <a:avLst/>
        </a:prstGeom>
      </xdr:spPr>
    </xdr:pic>
    <xdr:clientData/>
  </xdr:twoCellAnchor>
  <xdr:twoCellAnchor>
    <xdr:from>
      <xdr:col>15</xdr:col>
      <xdr:colOff>159210</xdr:colOff>
      <xdr:row>21</xdr:row>
      <xdr:rowOff>320325</xdr:rowOff>
    </xdr:from>
    <xdr:to>
      <xdr:col>17</xdr:col>
      <xdr:colOff>621195</xdr:colOff>
      <xdr:row>21</xdr:row>
      <xdr:rowOff>514117</xdr:rowOff>
    </xdr:to>
    <xdr:sp macro="" textlink="">
      <xdr:nvSpPr>
        <xdr:cNvPr id="12" name="Flowchart: Process 11">
          <a:extLst>
            <a:ext uri="{FF2B5EF4-FFF2-40B4-BE49-F238E27FC236}">
              <a16:creationId xmlns:a16="http://schemas.microsoft.com/office/drawing/2014/main" id="{E24DE055-B452-48A2-8007-A8E1B6097064}"/>
            </a:ext>
          </a:extLst>
        </xdr:cNvPr>
        <xdr:cNvSpPr/>
      </xdr:nvSpPr>
      <xdr:spPr>
        <a:xfrm>
          <a:off x="17891368" y="4678339"/>
          <a:ext cx="3175957" cy="193792"/>
        </a:xfrm>
        <a:prstGeom prst="flowChartProcess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18</xdr:col>
      <xdr:colOff>754076</xdr:colOff>
      <xdr:row>19</xdr:row>
      <xdr:rowOff>29170</xdr:rowOff>
    </xdr:from>
    <xdr:to>
      <xdr:col>20</xdr:col>
      <xdr:colOff>274178</xdr:colOff>
      <xdr:row>20</xdr:row>
      <xdr:rowOff>105504</xdr:rowOff>
    </xdr:to>
    <xdr:sp macro="" textlink="">
      <xdr:nvSpPr>
        <xdr:cNvPr id="13" name="Flowchart: Process 12">
          <a:extLst>
            <a:ext uri="{FF2B5EF4-FFF2-40B4-BE49-F238E27FC236}">
              <a16:creationId xmlns:a16="http://schemas.microsoft.com/office/drawing/2014/main" id="{41871486-E44C-4E2A-A805-CB9F0B5981EA}"/>
            </a:ext>
          </a:extLst>
        </xdr:cNvPr>
        <xdr:cNvSpPr/>
      </xdr:nvSpPr>
      <xdr:spPr>
        <a:xfrm>
          <a:off x="19540885" y="3864236"/>
          <a:ext cx="1625629" cy="264327"/>
        </a:xfrm>
        <a:prstGeom prst="flowChartProcess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18</xdr:col>
      <xdr:colOff>899891</xdr:colOff>
      <xdr:row>21</xdr:row>
      <xdr:rowOff>246096</xdr:rowOff>
    </xdr:from>
    <xdr:to>
      <xdr:col>20</xdr:col>
      <xdr:colOff>465896</xdr:colOff>
      <xdr:row>21</xdr:row>
      <xdr:rowOff>415975</xdr:rowOff>
    </xdr:to>
    <xdr:sp macro="" textlink="">
      <xdr:nvSpPr>
        <xdr:cNvPr id="14" name="Flowchart: Process 13">
          <a:extLst>
            <a:ext uri="{FF2B5EF4-FFF2-40B4-BE49-F238E27FC236}">
              <a16:creationId xmlns:a16="http://schemas.microsoft.com/office/drawing/2014/main" id="{EAC2CA0B-1BC7-42E4-8F44-2855D80BD5B3}"/>
            </a:ext>
          </a:extLst>
        </xdr:cNvPr>
        <xdr:cNvSpPr/>
      </xdr:nvSpPr>
      <xdr:spPr>
        <a:xfrm>
          <a:off x="22389857" y="4604110"/>
          <a:ext cx="1653676" cy="169879"/>
        </a:xfrm>
        <a:prstGeom prst="flowChartProcess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159544</xdr:colOff>
      <xdr:row>11</xdr:row>
      <xdr:rowOff>23813</xdr:rowOff>
    </xdr:from>
    <xdr:ext cx="2066925" cy="559593"/>
    <xdr:pic>
      <xdr:nvPicPr>
        <xdr:cNvPr id="3" name="image1.png">
          <a:extLst>
            <a:ext uri="{FF2B5EF4-FFF2-40B4-BE49-F238E27FC236}">
              <a16:creationId xmlns:a16="http://schemas.microsoft.com/office/drawing/2014/main" id="{E9BCF624-8129-47D2-9A6D-3860B47C38D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01144" y="2309813"/>
          <a:ext cx="2066925" cy="559593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14</xdr:col>
      <xdr:colOff>715464</xdr:colOff>
      <xdr:row>17</xdr:row>
      <xdr:rowOff>40167</xdr:rowOff>
    </xdr:from>
    <xdr:to>
      <xdr:col>23</xdr:col>
      <xdr:colOff>619522</xdr:colOff>
      <xdr:row>37</xdr:row>
      <xdr:rowOff>155225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54FD799-56E5-44D6-81A0-0954D7521F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9" b="6498"/>
        <a:stretch/>
      </xdr:blipFill>
      <xdr:spPr>
        <a:xfrm>
          <a:off x="14812464" y="3437417"/>
          <a:ext cx="10438708" cy="4979158"/>
        </a:xfrm>
        <a:prstGeom prst="rect">
          <a:avLst/>
        </a:prstGeom>
      </xdr:spPr>
    </xdr:pic>
    <xdr:clientData/>
  </xdr:twoCellAnchor>
  <xdr:twoCellAnchor>
    <xdr:from>
      <xdr:col>15</xdr:col>
      <xdr:colOff>159210</xdr:colOff>
      <xdr:row>21</xdr:row>
      <xdr:rowOff>320325</xdr:rowOff>
    </xdr:from>
    <xdr:to>
      <xdr:col>17</xdr:col>
      <xdr:colOff>621195</xdr:colOff>
      <xdr:row>21</xdr:row>
      <xdr:rowOff>514117</xdr:rowOff>
    </xdr:to>
    <xdr:sp macro="" textlink="">
      <xdr:nvSpPr>
        <xdr:cNvPr id="5" name="Flowchart: Process 4">
          <a:extLst>
            <a:ext uri="{FF2B5EF4-FFF2-40B4-BE49-F238E27FC236}">
              <a16:creationId xmlns:a16="http://schemas.microsoft.com/office/drawing/2014/main" id="{798A7CA1-793D-48B6-ADF1-871A49D57AFF}"/>
            </a:ext>
          </a:extLst>
        </xdr:cNvPr>
        <xdr:cNvSpPr/>
      </xdr:nvSpPr>
      <xdr:spPr>
        <a:xfrm>
          <a:off x="15354760" y="4460525"/>
          <a:ext cx="3306785" cy="193792"/>
        </a:xfrm>
        <a:prstGeom prst="flowChartProcess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18</xdr:col>
      <xdr:colOff>754076</xdr:colOff>
      <xdr:row>19</xdr:row>
      <xdr:rowOff>29170</xdr:rowOff>
    </xdr:from>
    <xdr:to>
      <xdr:col>20</xdr:col>
      <xdr:colOff>274178</xdr:colOff>
      <xdr:row>20</xdr:row>
      <xdr:rowOff>105504</xdr:rowOff>
    </xdr:to>
    <xdr:sp macro="" textlink="">
      <xdr:nvSpPr>
        <xdr:cNvPr id="6" name="Flowchart: Process 5">
          <a:extLst>
            <a:ext uri="{FF2B5EF4-FFF2-40B4-BE49-F238E27FC236}">
              <a16:creationId xmlns:a16="http://schemas.microsoft.com/office/drawing/2014/main" id="{5599A373-EB54-4A00-A5D1-CC364A99BA42}"/>
            </a:ext>
          </a:extLst>
        </xdr:cNvPr>
        <xdr:cNvSpPr/>
      </xdr:nvSpPr>
      <xdr:spPr>
        <a:xfrm>
          <a:off x="19892976" y="3801070"/>
          <a:ext cx="1717202" cy="260484"/>
        </a:xfrm>
        <a:prstGeom prst="flowChartProcess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18</xdr:col>
      <xdr:colOff>899891</xdr:colOff>
      <xdr:row>21</xdr:row>
      <xdr:rowOff>246096</xdr:rowOff>
    </xdr:from>
    <xdr:to>
      <xdr:col>20</xdr:col>
      <xdr:colOff>465896</xdr:colOff>
      <xdr:row>21</xdr:row>
      <xdr:rowOff>415975</xdr:rowOff>
    </xdr:to>
    <xdr:sp macro="" textlink="">
      <xdr:nvSpPr>
        <xdr:cNvPr id="7" name="Flowchart: Process 6">
          <a:extLst>
            <a:ext uri="{FF2B5EF4-FFF2-40B4-BE49-F238E27FC236}">
              <a16:creationId xmlns:a16="http://schemas.microsoft.com/office/drawing/2014/main" id="{433AFED6-43A4-4103-A356-71ED19225C44}"/>
            </a:ext>
          </a:extLst>
        </xdr:cNvPr>
        <xdr:cNvSpPr/>
      </xdr:nvSpPr>
      <xdr:spPr>
        <a:xfrm>
          <a:off x="20038791" y="4386296"/>
          <a:ext cx="1763105" cy="169879"/>
        </a:xfrm>
        <a:prstGeom prst="flowChartProcess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163287</xdr:colOff>
      <xdr:row>0</xdr:row>
      <xdr:rowOff>68038</xdr:rowOff>
    </xdr:from>
    <xdr:ext cx="1419224" cy="695325"/>
    <xdr:pic>
      <xdr:nvPicPr>
        <xdr:cNvPr id="2" name="image1.png">
          <a:extLst>
            <a:ext uri="{FF2B5EF4-FFF2-40B4-BE49-F238E27FC236}">
              <a16:creationId xmlns:a16="http://schemas.microsoft.com/office/drawing/2014/main" id="{2EE4DBB5-03B2-4414-8851-A9B96DF24C9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98037" y="68038"/>
          <a:ext cx="1419224" cy="695325"/>
        </a:xfrm>
        <a:prstGeom prst="rect">
          <a:avLst/>
        </a:prstGeom>
        <a:noFill/>
      </xdr:spPr>
    </xdr:pic>
    <xdr:clientData fLocksWithSheet="0"/>
  </xdr:oneCellAnchor>
  <xdr:twoCellAnchor>
    <xdr:from>
      <xdr:col>1</xdr:col>
      <xdr:colOff>0</xdr:colOff>
      <xdr:row>24</xdr:row>
      <xdr:rowOff>469035</xdr:rowOff>
    </xdr:from>
    <xdr:to>
      <xdr:col>4</xdr:col>
      <xdr:colOff>870858</xdr:colOff>
      <xdr:row>49</xdr:row>
      <xdr:rowOff>27214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C892644-47DF-42C9-978F-BB9D065EF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96488</xdr:colOff>
      <xdr:row>24</xdr:row>
      <xdr:rowOff>449036</xdr:rowOff>
    </xdr:from>
    <xdr:to>
      <xdr:col>13</xdr:col>
      <xdr:colOff>108857</xdr:colOff>
      <xdr:row>49</xdr:row>
      <xdr:rowOff>13607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FF9460E-DFBD-444D-955A-83B4699BA4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685002</xdr:colOff>
      <xdr:row>59</xdr:row>
      <xdr:rowOff>52452</xdr:rowOff>
    </xdr:from>
    <xdr:to>
      <xdr:col>4</xdr:col>
      <xdr:colOff>862052</xdr:colOff>
      <xdr:row>84</xdr:row>
      <xdr:rowOff>140075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24B9877-D07D-46CE-977B-B2AA749312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301624</xdr:colOff>
      <xdr:row>213</xdr:row>
      <xdr:rowOff>12435</xdr:rowOff>
    </xdr:from>
    <xdr:to>
      <xdr:col>3</xdr:col>
      <xdr:colOff>2178842</xdr:colOff>
      <xdr:row>234</xdr:row>
      <xdr:rowOff>23811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2428877</xdr:colOff>
      <xdr:row>213</xdr:row>
      <xdr:rowOff>24718</xdr:rowOff>
    </xdr:from>
    <xdr:to>
      <xdr:col>8</xdr:col>
      <xdr:colOff>476250</xdr:colOff>
      <xdr:row>234</xdr:row>
      <xdr:rowOff>35718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190500</xdr:colOff>
      <xdr:row>0</xdr:row>
      <xdr:rowOff>122465</xdr:rowOff>
    </xdr:from>
    <xdr:ext cx="1419224" cy="695325"/>
    <xdr:pic>
      <xdr:nvPicPr>
        <xdr:cNvPr id="5" name="image1.png">
          <a:extLst>
            <a:ext uri="{FF2B5EF4-FFF2-40B4-BE49-F238E27FC236}">
              <a16:creationId xmlns:a16="http://schemas.microsoft.com/office/drawing/2014/main" id="{1FEB2777-1CE1-4724-95C8-E93DD2B6F558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7907000" y="122465"/>
          <a:ext cx="1419224" cy="6953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301624</xdr:colOff>
      <xdr:row>213</xdr:row>
      <xdr:rowOff>12435</xdr:rowOff>
    </xdr:from>
    <xdr:to>
      <xdr:col>3</xdr:col>
      <xdr:colOff>2178842</xdr:colOff>
      <xdr:row>234</xdr:row>
      <xdr:rowOff>23811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DF4A4DE-661F-4E2D-8A9F-2B2C977E16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2428877</xdr:colOff>
      <xdr:row>213</xdr:row>
      <xdr:rowOff>24718</xdr:rowOff>
    </xdr:from>
    <xdr:to>
      <xdr:col>8</xdr:col>
      <xdr:colOff>476250</xdr:colOff>
      <xdr:row>234</xdr:row>
      <xdr:rowOff>35718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ECB0DAF-858E-4E00-813C-818CA3E413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190500</xdr:colOff>
      <xdr:row>0</xdr:row>
      <xdr:rowOff>122465</xdr:rowOff>
    </xdr:from>
    <xdr:ext cx="1419224" cy="695325"/>
    <xdr:pic>
      <xdr:nvPicPr>
        <xdr:cNvPr id="4" name="image1.png">
          <a:extLst>
            <a:ext uri="{FF2B5EF4-FFF2-40B4-BE49-F238E27FC236}">
              <a16:creationId xmlns:a16="http://schemas.microsoft.com/office/drawing/2014/main" id="{64821903-5F92-4FAB-A1AB-39AA81FAD323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7306925" y="122465"/>
          <a:ext cx="1419224" cy="69532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190500</xdr:colOff>
      <xdr:row>0</xdr:row>
      <xdr:rowOff>122465</xdr:rowOff>
    </xdr:from>
    <xdr:ext cx="1419224" cy="695325"/>
    <xdr:pic>
      <xdr:nvPicPr>
        <xdr:cNvPr id="5" name="image1.png">
          <a:extLst>
            <a:ext uri="{FF2B5EF4-FFF2-40B4-BE49-F238E27FC236}">
              <a16:creationId xmlns:a16="http://schemas.microsoft.com/office/drawing/2014/main" id="{4636CEF6-1E23-4947-AE2C-95F0292847FC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947423" y="122465"/>
          <a:ext cx="1419224" cy="69532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159544</xdr:colOff>
      <xdr:row>9</xdr:row>
      <xdr:rowOff>23813</xdr:rowOff>
    </xdr:from>
    <xdr:ext cx="2066925" cy="559593"/>
    <xdr:pic>
      <xdr:nvPicPr>
        <xdr:cNvPr id="3" name="image1.png">
          <a:extLst>
            <a:ext uri="{FF2B5EF4-FFF2-40B4-BE49-F238E27FC236}">
              <a16:creationId xmlns:a16="http://schemas.microsoft.com/office/drawing/2014/main" id="{C78127BA-A164-4D0A-A377-E733CA09116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86441" y="1950710"/>
          <a:ext cx="2066925" cy="559593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13</xdr:col>
      <xdr:colOff>458740</xdr:colOff>
      <xdr:row>18</xdr:row>
      <xdr:rowOff>117430</xdr:rowOff>
    </xdr:from>
    <xdr:to>
      <xdr:col>25</xdr:col>
      <xdr:colOff>535805</xdr:colOff>
      <xdr:row>42</xdr:row>
      <xdr:rowOff>130479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63EFE04-5CEB-4524-B510-C187E96262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000" r="243" b="7477"/>
        <a:stretch/>
      </xdr:blipFill>
      <xdr:spPr>
        <a:xfrm>
          <a:off x="14332654" y="3751969"/>
          <a:ext cx="9880577" cy="4712885"/>
        </a:xfrm>
        <a:prstGeom prst="rect">
          <a:avLst/>
        </a:prstGeom>
      </xdr:spPr>
    </xdr:pic>
    <xdr:clientData/>
  </xdr:twoCellAnchor>
  <xdr:twoCellAnchor>
    <xdr:from>
      <xdr:col>19</xdr:col>
      <xdr:colOff>445592</xdr:colOff>
      <xdr:row>19</xdr:row>
      <xdr:rowOff>101228</xdr:rowOff>
    </xdr:from>
    <xdr:to>
      <xdr:col>31</xdr:col>
      <xdr:colOff>324700</xdr:colOff>
      <xdr:row>20</xdr:row>
      <xdr:rowOff>27335</xdr:rowOff>
    </xdr:to>
    <xdr:sp macro="" textlink="">
      <xdr:nvSpPr>
        <xdr:cNvPr id="13" name="Flowchart: Process 12">
          <a:extLst>
            <a:ext uri="{FF2B5EF4-FFF2-40B4-BE49-F238E27FC236}">
              <a16:creationId xmlns:a16="http://schemas.microsoft.com/office/drawing/2014/main" id="{4D78672B-3E30-4546-BA12-58E5ECD0E38D}"/>
            </a:ext>
          </a:extLst>
        </xdr:cNvPr>
        <xdr:cNvSpPr/>
      </xdr:nvSpPr>
      <xdr:spPr>
        <a:xfrm>
          <a:off x="19900405" y="3958853"/>
          <a:ext cx="8451608" cy="307107"/>
        </a:xfrm>
        <a:prstGeom prst="flowChartProcess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19</xdr:col>
      <xdr:colOff>400992</xdr:colOff>
      <xdr:row>21</xdr:row>
      <xdr:rowOff>100563</xdr:rowOff>
    </xdr:from>
    <xdr:to>
      <xdr:col>31</xdr:col>
      <xdr:colOff>339074</xdr:colOff>
      <xdr:row>22</xdr:row>
      <xdr:rowOff>77774</xdr:rowOff>
    </xdr:to>
    <xdr:sp macro="" textlink="">
      <xdr:nvSpPr>
        <xdr:cNvPr id="14" name="Flowchart: Process 13">
          <a:extLst>
            <a:ext uri="{FF2B5EF4-FFF2-40B4-BE49-F238E27FC236}">
              <a16:creationId xmlns:a16="http://schemas.microsoft.com/office/drawing/2014/main" id="{4EE39E9B-72AC-4962-927C-C4B88C8B7D2F}"/>
            </a:ext>
          </a:extLst>
        </xdr:cNvPr>
        <xdr:cNvSpPr/>
      </xdr:nvSpPr>
      <xdr:spPr>
        <a:xfrm>
          <a:off x="19855805" y="4529688"/>
          <a:ext cx="8510582" cy="167711"/>
        </a:xfrm>
        <a:prstGeom prst="flowChartProcess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14</xdr:col>
      <xdr:colOff>390804</xdr:colOff>
      <xdr:row>22</xdr:row>
      <xdr:rowOff>78783</xdr:rowOff>
    </xdr:from>
    <xdr:to>
      <xdr:col>19</xdr:col>
      <xdr:colOff>294865</xdr:colOff>
      <xdr:row>23</xdr:row>
      <xdr:rowOff>74227</xdr:rowOff>
    </xdr:to>
    <xdr:sp macro="" textlink="">
      <xdr:nvSpPr>
        <xdr:cNvPr id="15" name="Flowchart: Process 14">
          <a:extLst>
            <a:ext uri="{FF2B5EF4-FFF2-40B4-BE49-F238E27FC236}">
              <a16:creationId xmlns:a16="http://schemas.microsoft.com/office/drawing/2014/main" id="{464957B6-BF44-4654-B353-09C292231E5B}"/>
            </a:ext>
          </a:extLst>
        </xdr:cNvPr>
        <xdr:cNvSpPr/>
      </xdr:nvSpPr>
      <xdr:spPr>
        <a:xfrm>
          <a:off x="14508681" y="4815187"/>
          <a:ext cx="2839848" cy="191163"/>
        </a:xfrm>
        <a:prstGeom prst="flowChartProcess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159544</xdr:colOff>
      <xdr:row>9</xdr:row>
      <xdr:rowOff>23813</xdr:rowOff>
    </xdr:from>
    <xdr:ext cx="2066925" cy="559593"/>
    <xdr:pic>
      <xdr:nvPicPr>
        <xdr:cNvPr id="3" name="image1.png">
          <a:extLst>
            <a:ext uri="{FF2B5EF4-FFF2-40B4-BE49-F238E27FC236}">
              <a16:creationId xmlns:a16="http://schemas.microsoft.com/office/drawing/2014/main" id="{260749DC-952C-4F88-9D21-6A9AFFEDE2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21869" y="1738313"/>
          <a:ext cx="2066925" cy="559593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14</xdr:col>
      <xdr:colOff>313560</xdr:colOff>
      <xdr:row>18</xdr:row>
      <xdr:rowOff>35809</xdr:rowOff>
    </xdr:from>
    <xdr:to>
      <xdr:col>23</xdr:col>
      <xdr:colOff>186014</xdr:colOff>
      <xdr:row>41</xdr:row>
      <xdr:rowOff>62962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199B2C4-2A27-45C8-B332-9EF51DCCB8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34" b="7451"/>
        <a:stretch/>
      </xdr:blipFill>
      <xdr:spPr>
        <a:xfrm>
          <a:off x="15683446" y="3412854"/>
          <a:ext cx="10075749" cy="4890676"/>
        </a:xfrm>
        <a:prstGeom prst="rect">
          <a:avLst/>
        </a:prstGeom>
      </xdr:spPr>
    </xdr:pic>
    <xdr:clientData/>
  </xdr:twoCellAnchor>
  <xdr:twoCellAnchor>
    <xdr:from>
      <xdr:col>18</xdr:col>
      <xdr:colOff>641647</xdr:colOff>
      <xdr:row>19</xdr:row>
      <xdr:rowOff>239327</xdr:rowOff>
    </xdr:from>
    <xdr:to>
      <xdr:col>23</xdr:col>
      <xdr:colOff>858849</xdr:colOff>
      <xdr:row>19</xdr:row>
      <xdr:rowOff>532598</xdr:rowOff>
    </xdr:to>
    <xdr:sp macro="" textlink="">
      <xdr:nvSpPr>
        <xdr:cNvPr id="14" name="Flowchart: Process 13">
          <a:extLst>
            <a:ext uri="{FF2B5EF4-FFF2-40B4-BE49-F238E27FC236}">
              <a16:creationId xmlns:a16="http://schemas.microsoft.com/office/drawing/2014/main" id="{23DEF960-0898-42D4-A2B8-999808B0A09A}"/>
            </a:ext>
          </a:extLst>
        </xdr:cNvPr>
        <xdr:cNvSpPr/>
      </xdr:nvSpPr>
      <xdr:spPr>
        <a:xfrm>
          <a:off x="19832758" y="3814142"/>
          <a:ext cx="5450072" cy="293271"/>
        </a:xfrm>
        <a:prstGeom prst="flowChartProcess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18</xdr:col>
      <xdr:colOff>653877</xdr:colOff>
      <xdr:row>20</xdr:row>
      <xdr:rowOff>71107</xdr:rowOff>
    </xdr:from>
    <xdr:to>
      <xdr:col>23</xdr:col>
      <xdr:colOff>869931</xdr:colOff>
      <xdr:row>21</xdr:row>
      <xdr:rowOff>30139</xdr:rowOff>
    </xdr:to>
    <xdr:sp macro="" textlink="">
      <xdr:nvSpPr>
        <xdr:cNvPr id="16" name="Flowchart: Process 15">
          <a:extLst>
            <a:ext uri="{FF2B5EF4-FFF2-40B4-BE49-F238E27FC236}">
              <a16:creationId xmlns:a16="http://schemas.microsoft.com/office/drawing/2014/main" id="{92390ED4-4A39-4727-BD2C-6D91DD33186A}"/>
            </a:ext>
          </a:extLst>
        </xdr:cNvPr>
        <xdr:cNvSpPr/>
      </xdr:nvSpPr>
      <xdr:spPr>
        <a:xfrm>
          <a:off x="19932477" y="4427207"/>
          <a:ext cx="5486554" cy="149532"/>
        </a:xfrm>
        <a:prstGeom prst="flowChartProcess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14</xdr:col>
      <xdr:colOff>521349</xdr:colOff>
      <xdr:row>20</xdr:row>
      <xdr:rowOff>46465</xdr:rowOff>
    </xdr:from>
    <xdr:to>
      <xdr:col>18</xdr:col>
      <xdr:colOff>58079</xdr:colOff>
      <xdr:row>21</xdr:row>
      <xdr:rowOff>33083</xdr:rowOff>
    </xdr:to>
    <xdr:sp macro="" textlink="">
      <xdr:nvSpPr>
        <xdr:cNvPr id="17" name="Flowchart: Process 16">
          <a:extLst>
            <a:ext uri="{FF2B5EF4-FFF2-40B4-BE49-F238E27FC236}">
              <a16:creationId xmlns:a16="http://schemas.microsoft.com/office/drawing/2014/main" id="{AF17D183-A76D-4B11-ADFD-793A2261F3AD}"/>
            </a:ext>
          </a:extLst>
        </xdr:cNvPr>
        <xdr:cNvSpPr/>
      </xdr:nvSpPr>
      <xdr:spPr>
        <a:xfrm>
          <a:off x="13473026" y="4309483"/>
          <a:ext cx="4043681" cy="172472"/>
        </a:xfrm>
        <a:prstGeom prst="flowChartProcess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97231</xdr:colOff>
      <xdr:row>9</xdr:row>
      <xdr:rowOff>68323</xdr:rowOff>
    </xdr:from>
    <xdr:ext cx="2066925" cy="465790"/>
    <xdr:pic>
      <xdr:nvPicPr>
        <xdr:cNvPr id="3" name="image1.png">
          <a:extLst>
            <a:ext uri="{FF2B5EF4-FFF2-40B4-BE49-F238E27FC236}">
              <a16:creationId xmlns:a16="http://schemas.microsoft.com/office/drawing/2014/main" id="{9EAD3EF5-6EE5-4581-9AA9-5CBAFDC175C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73781" y="2135248"/>
          <a:ext cx="2066925" cy="46579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14</xdr:col>
      <xdr:colOff>457348</xdr:colOff>
      <xdr:row>17</xdr:row>
      <xdr:rowOff>143927</xdr:rowOff>
    </xdr:from>
    <xdr:to>
      <xdr:col>25</xdr:col>
      <xdr:colOff>450670</xdr:colOff>
      <xdr:row>42</xdr:row>
      <xdr:rowOff>6216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9D5E7E9-4AE1-4401-AF82-D74DD57FDA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840"/>
        <a:stretch/>
      </xdr:blipFill>
      <xdr:spPr>
        <a:xfrm>
          <a:off x="14002458" y="3827861"/>
          <a:ext cx="10280398" cy="5325156"/>
        </a:xfrm>
        <a:prstGeom prst="rect">
          <a:avLst/>
        </a:prstGeom>
      </xdr:spPr>
    </xdr:pic>
    <xdr:clientData/>
  </xdr:twoCellAnchor>
  <xdr:twoCellAnchor>
    <xdr:from>
      <xdr:col>20</xdr:col>
      <xdr:colOff>254656</xdr:colOff>
      <xdr:row>18</xdr:row>
      <xdr:rowOff>455315</xdr:rowOff>
    </xdr:from>
    <xdr:to>
      <xdr:col>24</xdr:col>
      <xdr:colOff>43752</xdr:colOff>
      <xdr:row>18</xdr:row>
      <xdr:rowOff>752014</xdr:rowOff>
    </xdr:to>
    <xdr:sp macro="" textlink="">
      <xdr:nvSpPr>
        <xdr:cNvPr id="19" name="Flowchart: Process 18">
          <a:extLst>
            <a:ext uri="{FF2B5EF4-FFF2-40B4-BE49-F238E27FC236}">
              <a16:creationId xmlns:a16="http://schemas.microsoft.com/office/drawing/2014/main" id="{4D55CA03-5358-4421-94BB-2DB464C25CB7}"/>
            </a:ext>
          </a:extLst>
        </xdr:cNvPr>
        <xdr:cNvSpPr/>
      </xdr:nvSpPr>
      <xdr:spPr>
        <a:xfrm>
          <a:off x="19136568" y="4335352"/>
          <a:ext cx="3388985" cy="296699"/>
        </a:xfrm>
        <a:prstGeom prst="flowChartProcess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20</xdr:col>
      <xdr:colOff>208941</xdr:colOff>
      <xdr:row>20</xdr:row>
      <xdr:rowOff>80265</xdr:rowOff>
    </xdr:from>
    <xdr:to>
      <xdr:col>23</xdr:col>
      <xdr:colOff>646483</xdr:colOff>
      <xdr:row>21</xdr:row>
      <xdr:rowOff>62735</xdr:rowOff>
    </xdr:to>
    <xdr:sp macro="" textlink="">
      <xdr:nvSpPr>
        <xdr:cNvPr id="20" name="Flowchart: Process 19">
          <a:extLst>
            <a:ext uri="{FF2B5EF4-FFF2-40B4-BE49-F238E27FC236}">
              <a16:creationId xmlns:a16="http://schemas.microsoft.com/office/drawing/2014/main" id="{52E88A4C-E4B9-408A-869D-7AEF806790DD}"/>
            </a:ext>
          </a:extLst>
        </xdr:cNvPr>
        <xdr:cNvSpPr/>
      </xdr:nvSpPr>
      <xdr:spPr>
        <a:xfrm>
          <a:off x="19090853" y="4912802"/>
          <a:ext cx="3351071" cy="178573"/>
        </a:xfrm>
        <a:prstGeom prst="flowChartProcess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15</xdr:col>
      <xdr:colOff>493647</xdr:colOff>
      <xdr:row>20</xdr:row>
      <xdr:rowOff>111368</xdr:rowOff>
    </xdr:from>
    <xdr:to>
      <xdr:col>18</xdr:col>
      <xdr:colOff>413449</xdr:colOff>
      <xdr:row>21</xdr:row>
      <xdr:rowOff>111368</xdr:rowOff>
    </xdr:to>
    <xdr:sp macro="" textlink="">
      <xdr:nvSpPr>
        <xdr:cNvPr id="21" name="Flowchart: Process 20">
          <a:extLst>
            <a:ext uri="{FF2B5EF4-FFF2-40B4-BE49-F238E27FC236}">
              <a16:creationId xmlns:a16="http://schemas.microsoft.com/office/drawing/2014/main" id="{0226C55B-139F-49C4-8EDD-43ACDE7ECEC8}"/>
            </a:ext>
          </a:extLst>
        </xdr:cNvPr>
        <xdr:cNvSpPr/>
      </xdr:nvSpPr>
      <xdr:spPr>
        <a:xfrm>
          <a:off x="11328335" y="4804415"/>
          <a:ext cx="1735505" cy="188516"/>
        </a:xfrm>
        <a:prstGeom prst="flowChartProcess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97231</xdr:colOff>
      <xdr:row>9</xdr:row>
      <xdr:rowOff>68323</xdr:rowOff>
    </xdr:from>
    <xdr:ext cx="2066925" cy="465790"/>
    <xdr:pic>
      <xdr:nvPicPr>
        <xdr:cNvPr id="3" name="image1.png">
          <a:extLst>
            <a:ext uri="{FF2B5EF4-FFF2-40B4-BE49-F238E27FC236}">
              <a16:creationId xmlns:a16="http://schemas.microsoft.com/office/drawing/2014/main" id="{1C80FEC0-21AD-46A3-9439-68671B6091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73781" y="1916173"/>
          <a:ext cx="2066925" cy="46579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15</xdr:col>
      <xdr:colOff>33618</xdr:colOff>
      <xdr:row>17</xdr:row>
      <xdr:rowOff>56028</xdr:rowOff>
    </xdr:from>
    <xdr:to>
      <xdr:col>24</xdr:col>
      <xdr:colOff>142413</xdr:colOff>
      <xdr:row>38</xdr:row>
      <xdr:rowOff>179294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FA33A0C-552C-4CDB-AA50-300C8C992C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69" b="6273"/>
        <a:stretch/>
      </xdr:blipFill>
      <xdr:spPr>
        <a:xfrm>
          <a:off x="10421471" y="3428999"/>
          <a:ext cx="10058400" cy="5109883"/>
        </a:xfrm>
        <a:prstGeom prst="rect">
          <a:avLst/>
        </a:prstGeom>
      </xdr:spPr>
    </xdr:pic>
    <xdr:clientData/>
  </xdr:twoCellAnchor>
  <xdr:twoCellAnchor>
    <xdr:from>
      <xdr:col>19</xdr:col>
      <xdr:colOff>212394</xdr:colOff>
      <xdr:row>18</xdr:row>
      <xdr:rowOff>191979</xdr:rowOff>
    </xdr:from>
    <xdr:to>
      <xdr:col>22</xdr:col>
      <xdr:colOff>913280</xdr:colOff>
      <xdr:row>18</xdr:row>
      <xdr:rowOff>504265</xdr:rowOff>
    </xdr:to>
    <xdr:sp macro="" textlink="">
      <xdr:nvSpPr>
        <xdr:cNvPr id="16" name="Flowchart: Process 15">
          <a:extLst>
            <a:ext uri="{FF2B5EF4-FFF2-40B4-BE49-F238E27FC236}">
              <a16:creationId xmlns:a16="http://schemas.microsoft.com/office/drawing/2014/main" id="{E65E8D59-105B-4832-8248-D30F2D1F8264}"/>
            </a:ext>
          </a:extLst>
        </xdr:cNvPr>
        <xdr:cNvSpPr/>
      </xdr:nvSpPr>
      <xdr:spPr>
        <a:xfrm>
          <a:off x="19052284" y="3847898"/>
          <a:ext cx="3852540" cy="312286"/>
        </a:xfrm>
        <a:prstGeom prst="flowChartProcess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15</xdr:col>
      <xdr:colOff>486054</xdr:colOff>
      <xdr:row>19</xdr:row>
      <xdr:rowOff>147791</xdr:rowOff>
    </xdr:from>
    <xdr:to>
      <xdr:col>18</xdr:col>
      <xdr:colOff>154081</xdr:colOff>
      <xdr:row>20</xdr:row>
      <xdr:rowOff>98052</xdr:rowOff>
    </xdr:to>
    <xdr:sp macro="" textlink="">
      <xdr:nvSpPr>
        <xdr:cNvPr id="17" name="Flowchart: Process 16">
          <a:extLst>
            <a:ext uri="{FF2B5EF4-FFF2-40B4-BE49-F238E27FC236}">
              <a16:creationId xmlns:a16="http://schemas.microsoft.com/office/drawing/2014/main" id="{F7D331EF-DBD3-42EF-84FA-B2A57DA82BBC}"/>
            </a:ext>
          </a:extLst>
        </xdr:cNvPr>
        <xdr:cNvSpPr/>
      </xdr:nvSpPr>
      <xdr:spPr>
        <a:xfrm>
          <a:off x="14549436" y="4560107"/>
          <a:ext cx="3393983" cy="146364"/>
        </a:xfrm>
        <a:prstGeom prst="flowChartProcess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19</xdr:col>
      <xdr:colOff>191846</xdr:colOff>
      <xdr:row>19</xdr:row>
      <xdr:rowOff>20732</xdr:rowOff>
    </xdr:from>
    <xdr:to>
      <xdr:col>22</xdr:col>
      <xdr:colOff>983317</xdr:colOff>
      <xdr:row>19</xdr:row>
      <xdr:rowOff>182095</xdr:rowOff>
    </xdr:to>
    <xdr:sp macro="" textlink="">
      <xdr:nvSpPr>
        <xdr:cNvPr id="18" name="Flowchart: Process 17">
          <a:extLst>
            <a:ext uri="{FF2B5EF4-FFF2-40B4-BE49-F238E27FC236}">
              <a16:creationId xmlns:a16="http://schemas.microsoft.com/office/drawing/2014/main" id="{17AF9FC8-A16C-4A61-BACC-377927BD597A}"/>
            </a:ext>
          </a:extLst>
        </xdr:cNvPr>
        <xdr:cNvSpPr/>
      </xdr:nvSpPr>
      <xdr:spPr>
        <a:xfrm>
          <a:off x="19031736" y="4433048"/>
          <a:ext cx="3943125" cy="161363"/>
        </a:xfrm>
        <a:prstGeom prst="flowChartProcess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97231</xdr:colOff>
      <xdr:row>9</xdr:row>
      <xdr:rowOff>68323</xdr:rowOff>
    </xdr:from>
    <xdr:ext cx="2066925" cy="465790"/>
    <xdr:pic>
      <xdr:nvPicPr>
        <xdr:cNvPr id="3" name="image1.png">
          <a:extLst>
            <a:ext uri="{FF2B5EF4-FFF2-40B4-BE49-F238E27FC236}">
              <a16:creationId xmlns:a16="http://schemas.microsoft.com/office/drawing/2014/main" id="{234CBB79-3724-47BE-8B57-0AD3945C61C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73781" y="1916173"/>
          <a:ext cx="2066925" cy="46579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15</xdr:col>
      <xdr:colOff>7868</xdr:colOff>
      <xdr:row>17</xdr:row>
      <xdr:rowOff>87587</xdr:rowOff>
    </xdr:from>
    <xdr:to>
      <xdr:col>29</xdr:col>
      <xdr:colOff>775746</xdr:colOff>
      <xdr:row>43</xdr:row>
      <xdr:rowOff>43793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60FD113-3172-48F0-8D64-E2E2F650B2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71" b="6104"/>
        <a:stretch/>
      </xdr:blipFill>
      <xdr:spPr>
        <a:xfrm>
          <a:off x="12787243" y="3500712"/>
          <a:ext cx="10064675" cy="5224722"/>
        </a:xfrm>
        <a:prstGeom prst="rect">
          <a:avLst/>
        </a:prstGeom>
      </xdr:spPr>
    </xdr:pic>
    <xdr:clientData/>
  </xdr:twoCellAnchor>
  <xdr:twoCellAnchor>
    <xdr:from>
      <xdr:col>15</xdr:col>
      <xdr:colOff>551948</xdr:colOff>
      <xdr:row>20</xdr:row>
      <xdr:rowOff>164224</xdr:rowOff>
    </xdr:from>
    <xdr:to>
      <xdr:col>20</xdr:col>
      <xdr:colOff>437932</xdr:colOff>
      <xdr:row>21</xdr:row>
      <xdr:rowOff>153277</xdr:rowOff>
    </xdr:to>
    <xdr:sp macro="" textlink="">
      <xdr:nvSpPr>
        <xdr:cNvPr id="21" name="Flowchart: Process 20">
          <a:extLst>
            <a:ext uri="{FF2B5EF4-FFF2-40B4-BE49-F238E27FC236}">
              <a16:creationId xmlns:a16="http://schemas.microsoft.com/office/drawing/2014/main" id="{B65EDAA6-4D3A-495C-BB74-5168271FC560}"/>
            </a:ext>
          </a:extLst>
        </xdr:cNvPr>
        <xdr:cNvSpPr/>
      </xdr:nvSpPr>
      <xdr:spPr>
        <a:xfrm>
          <a:off x="11565914" y="4466896"/>
          <a:ext cx="2951501" cy="175174"/>
        </a:xfrm>
        <a:prstGeom prst="flowChartProcess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21</xdr:col>
      <xdr:colOff>562292</xdr:colOff>
      <xdr:row>18</xdr:row>
      <xdr:rowOff>184370</xdr:rowOff>
    </xdr:from>
    <xdr:to>
      <xdr:col>25</xdr:col>
      <xdr:colOff>317500</xdr:colOff>
      <xdr:row>18</xdr:row>
      <xdr:rowOff>536466</xdr:rowOff>
    </xdr:to>
    <xdr:sp macro="" textlink="">
      <xdr:nvSpPr>
        <xdr:cNvPr id="22" name="Flowchart: Process 21">
          <a:extLst>
            <a:ext uri="{FF2B5EF4-FFF2-40B4-BE49-F238E27FC236}">
              <a16:creationId xmlns:a16="http://schemas.microsoft.com/office/drawing/2014/main" id="{2A536574-D5D4-4985-A76C-D181CC981499}"/>
            </a:ext>
          </a:extLst>
        </xdr:cNvPr>
        <xdr:cNvSpPr/>
      </xdr:nvSpPr>
      <xdr:spPr>
        <a:xfrm>
          <a:off x="16338758" y="3753508"/>
          <a:ext cx="2207621" cy="352096"/>
        </a:xfrm>
        <a:prstGeom prst="flowChartProcess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21</xdr:col>
      <xdr:colOff>561416</xdr:colOff>
      <xdr:row>20</xdr:row>
      <xdr:rowOff>63063</xdr:rowOff>
    </xdr:from>
    <xdr:to>
      <xdr:col>25</xdr:col>
      <xdr:colOff>350345</xdr:colOff>
      <xdr:row>21</xdr:row>
      <xdr:rowOff>43793</xdr:rowOff>
    </xdr:to>
    <xdr:sp macro="" textlink="">
      <xdr:nvSpPr>
        <xdr:cNvPr id="23" name="Flowchart: Process 22">
          <a:extLst>
            <a:ext uri="{FF2B5EF4-FFF2-40B4-BE49-F238E27FC236}">
              <a16:creationId xmlns:a16="http://schemas.microsoft.com/office/drawing/2014/main" id="{E71A2B51-5B42-4749-9A95-F75CB62BBAF3}"/>
            </a:ext>
          </a:extLst>
        </xdr:cNvPr>
        <xdr:cNvSpPr/>
      </xdr:nvSpPr>
      <xdr:spPr>
        <a:xfrm>
          <a:off x="16337882" y="4365735"/>
          <a:ext cx="2241342" cy="166851"/>
        </a:xfrm>
        <a:prstGeom prst="flowChartProcess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159544</xdr:colOff>
      <xdr:row>10</xdr:row>
      <xdr:rowOff>23813</xdr:rowOff>
    </xdr:from>
    <xdr:ext cx="2066925" cy="559593"/>
    <xdr:pic>
      <xdr:nvPicPr>
        <xdr:cNvPr id="3" name="image1.png">
          <a:extLst>
            <a:ext uri="{FF2B5EF4-FFF2-40B4-BE49-F238E27FC236}">
              <a16:creationId xmlns:a16="http://schemas.microsoft.com/office/drawing/2014/main" id="{FDE0E55F-3C56-4BBB-8C1C-8003A83944F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5144" y="2138363"/>
          <a:ext cx="2066925" cy="559593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14</xdr:col>
      <xdr:colOff>329369</xdr:colOff>
      <xdr:row>16</xdr:row>
      <xdr:rowOff>39297</xdr:rowOff>
    </xdr:from>
    <xdr:to>
      <xdr:col>23</xdr:col>
      <xdr:colOff>268389</xdr:colOff>
      <xdr:row>39</xdr:row>
      <xdr:rowOff>138516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9BE0AF2-1865-4A97-8F4B-F7104A6F97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22" b="5958"/>
        <a:stretch/>
      </xdr:blipFill>
      <xdr:spPr>
        <a:xfrm>
          <a:off x="15108482" y="3204055"/>
          <a:ext cx="10109262" cy="5107526"/>
        </a:xfrm>
        <a:prstGeom prst="rect">
          <a:avLst/>
        </a:prstGeom>
      </xdr:spPr>
    </xdr:pic>
    <xdr:clientData/>
  </xdr:twoCellAnchor>
  <xdr:twoCellAnchor>
    <xdr:from>
      <xdr:col>14</xdr:col>
      <xdr:colOff>311469</xdr:colOff>
      <xdr:row>20</xdr:row>
      <xdr:rowOff>295266</xdr:rowOff>
    </xdr:from>
    <xdr:to>
      <xdr:col>18</xdr:col>
      <xdr:colOff>683560</xdr:colOff>
      <xdr:row>20</xdr:row>
      <xdr:rowOff>484498</xdr:rowOff>
    </xdr:to>
    <xdr:sp macro="" textlink="">
      <xdr:nvSpPr>
        <xdr:cNvPr id="11" name="Flowchart: Process 10">
          <a:extLst>
            <a:ext uri="{FF2B5EF4-FFF2-40B4-BE49-F238E27FC236}">
              <a16:creationId xmlns:a16="http://schemas.microsoft.com/office/drawing/2014/main" id="{64BBB989-1776-4E54-A291-30AF9088916C}"/>
            </a:ext>
          </a:extLst>
        </xdr:cNvPr>
        <xdr:cNvSpPr/>
      </xdr:nvSpPr>
      <xdr:spPr>
        <a:xfrm>
          <a:off x="15697145" y="4318178"/>
          <a:ext cx="5336297" cy="189232"/>
        </a:xfrm>
        <a:prstGeom prst="flowChartProcess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18</xdr:col>
      <xdr:colOff>297174</xdr:colOff>
      <xdr:row>18</xdr:row>
      <xdr:rowOff>61030</xdr:rowOff>
    </xdr:from>
    <xdr:to>
      <xdr:col>19</xdr:col>
      <xdr:colOff>902696</xdr:colOff>
      <xdr:row>19</xdr:row>
      <xdr:rowOff>165597</xdr:rowOff>
    </xdr:to>
    <xdr:sp macro="" textlink="">
      <xdr:nvSpPr>
        <xdr:cNvPr id="12" name="Flowchart: Process 11">
          <a:extLst>
            <a:ext uri="{FF2B5EF4-FFF2-40B4-BE49-F238E27FC236}">
              <a16:creationId xmlns:a16="http://schemas.microsoft.com/office/drawing/2014/main" id="{60484230-CDDC-471A-8677-273B49F43AC0}"/>
            </a:ext>
          </a:extLst>
        </xdr:cNvPr>
        <xdr:cNvSpPr/>
      </xdr:nvSpPr>
      <xdr:spPr>
        <a:xfrm>
          <a:off x="20647056" y="3702942"/>
          <a:ext cx="1658875" cy="295067"/>
        </a:xfrm>
        <a:prstGeom prst="flowChartProcess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18</xdr:col>
      <xdr:colOff>398723</xdr:colOff>
      <xdr:row>20</xdr:row>
      <xdr:rowOff>400817</xdr:rowOff>
    </xdr:from>
    <xdr:to>
      <xdr:col>19</xdr:col>
      <xdr:colOff>1033744</xdr:colOff>
      <xdr:row>20</xdr:row>
      <xdr:rowOff>575234</xdr:rowOff>
    </xdr:to>
    <xdr:sp macro="" textlink="">
      <xdr:nvSpPr>
        <xdr:cNvPr id="13" name="Flowchart: Process 12">
          <a:extLst>
            <a:ext uri="{FF2B5EF4-FFF2-40B4-BE49-F238E27FC236}">
              <a16:creationId xmlns:a16="http://schemas.microsoft.com/office/drawing/2014/main" id="{F41B8EEF-810D-44C8-9FC7-41884D2335F3}"/>
            </a:ext>
          </a:extLst>
        </xdr:cNvPr>
        <xdr:cNvSpPr/>
      </xdr:nvSpPr>
      <xdr:spPr>
        <a:xfrm>
          <a:off x="20748605" y="4423729"/>
          <a:ext cx="1688374" cy="174417"/>
        </a:xfrm>
        <a:prstGeom prst="flowChartProcess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tptmn-my.sharepoint.com/GARAPAN/SUCOFINDO/KUNDUR%202022/PT%20Timah%20Tbk%20Unmet%20Kundur%202022/9.%20Keanekaragaman%20Hayati/5.%20Pelaporan/5.c.1%20Status%20dan%20Kecenderungan%20Sumber%20Daya%20Keha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Absolut 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886"/>
  <sheetViews>
    <sheetView topLeftCell="A22" zoomScale="73" zoomScaleNormal="55" workbookViewId="0">
      <selection activeCell="L48" sqref="L48"/>
    </sheetView>
  </sheetViews>
  <sheetFormatPr defaultColWidth="8.85546875" defaultRowHeight="13.5"/>
  <cols>
    <col min="1" max="1" width="10.5703125" style="49" customWidth="1"/>
    <col min="2" max="2" width="29.140625" style="54" customWidth="1"/>
    <col min="3" max="3" width="28.42578125" style="54" customWidth="1"/>
    <col min="4" max="4" width="18.85546875" style="54" customWidth="1"/>
    <col min="5" max="5" width="10.140625" style="54" customWidth="1"/>
    <col min="6" max="6" width="9.42578125" style="54" customWidth="1"/>
    <col min="7" max="12" width="10.7109375" style="51" customWidth="1"/>
    <col min="13" max="13" width="19.140625" style="51" customWidth="1"/>
    <col min="14" max="14" width="18.140625" style="51" customWidth="1"/>
    <col min="15" max="15" width="8.85546875" style="49" customWidth="1"/>
    <col min="16" max="16384" width="8.85546875" style="49"/>
  </cols>
  <sheetData>
    <row r="1" spans="1:23" s="44" customFormat="1" ht="15">
      <c r="A1" s="102"/>
      <c r="B1" s="100"/>
      <c r="C1" s="42"/>
      <c r="D1" s="42"/>
      <c r="E1" s="42"/>
      <c r="F1" s="42"/>
      <c r="G1" s="43"/>
      <c r="M1" s="45"/>
    </row>
    <row r="2" spans="1:23" s="44" customFormat="1" ht="52.5" customHeight="1">
      <c r="B2" s="635" t="s">
        <v>77</v>
      </c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46"/>
      <c r="O2" s="47"/>
      <c r="P2" s="47"/>
      <c r="Q2" s="47"/>
      <c r="R2" s="47"/>
      <c r="S2" s="47"/>
      <c r="T2" s="47"/>
      <c r="U2" s="47"/>
      <c r="V2" s="47"/>
      <c r="W2" s="47"/>
    </row>
    <row r="3" spans="1:23" s="44" customFormat="1" ht="21.75" customHeight="1"/>
    <row r="4" spans="1:23" ht="15">
      <c r="B4" s="636" t="s">
        <v>50</v>
      </c>
      <c r="C4" s="636"/>
      <c r="D4" s="642" t="s">
        <v>19</v>
      </c>
      <c r="E4" s="643"/>
      <c r="F4" s="644"/>
      <c r="G4" s="639" t="s">
        <v>7</v>
      </c>
      <c r="H4" s="640"/>
      <c r="I4" s="640"/>
      <c r="J4" s="640"/>
      <c r="K4" s="640"/>
      <c r="L4" s="641"/>
      <c r="M4" s="636" t="s">
        <v>51</v>
      </c>
      <c r="N4" s="646" t="s">
        <v>52</v>
      </c>
    </row>
    <row r="5" spans="1:23" ht="43.5" customHeight="1">
      <c r="B5" s="72" t="s">
        <v>2</v>
      </c>
      <c r="C5" s="72" t="s">
        <v>3</v>
      </c>
      <c r="D5" s="560" t="s">
        <v>20</v>
      </c>
      <c r="E5" s="560" t="s">
        <v>21</v>
      </c>
      <c r="F5" s="560" t="s">
        <v>34</v>
      </c>
      <c r="G5" s="72">
        <v>2020</v>
      </c>
      <c r="H5" s="72">
        <v>2021</v>
      </c>
      <c r="I5" s="72">
        <v>2022</v>
      </c>
      <c r="J5" s="72">
        <v>2023</v>
      </c>
      <c r="K5" s="72">
        <v>2024</v>
      </c>
      <c r="L5" s="72">
        <v>2025</v>
      </c>
      <c r="M5" s="636"/>
      <c r="N5" s="646"/>
    </row>
    <row r="6" spans="1:23" ht="15" customHeight="1">
      <c r="B6" s="651" t="s">
        <v>4</v>
      </c>
      <c r="C6" s="651"/>
      <c r="D6" s="651"/>
      <c r="E6" s="651"/>
      <c r="F6" s="651"/>
      <c r="G6" s="651"/>
      <c r="H6" s="651"/>
      <c r="I6" s="651"/>
      <c r="J6" s="651"/>
      <c r="K6" s="651"/>
      <c r="L6" s="651"/>
      <c r="M6" s="651"/>
      <c r="N6" s="647" t="s">
        <v>22</v>
      </c>
    </row>
    <row r="7" spans="1:23" ht="15" customHeight="1">
      <c r="B7" s="168" t="s">
        <v>117</v>
      </c>
      <c r="C7" s="219" t="s">
        <v>118</v>
      </c>
      <c r="D7" s="565" t="s">
        <v>35</v>
      </c>
      <c r="E7" s="565" t="s">
        <v>119</v>
      </c>
      <c r="F7" s="565" t="s">
        <v>35</v>
      </c>
      <c r="G7" s="276">
        <f>'1Perlindungan KEHATI IT Ampenan'!G22</f>
        <v>4</v>
      </c>
      <c r="H7" s="276">
        <f>'1Perlindungan KEHATI IT Ampenan'!H22</f>
        <v>6</v>
      </c>
      <c r="I7" s="276">
        <f>'1Perlindungan KEHATI IT Ampenan'!I22</f>
        <v>6</v>
      </c>
      <c r="J7" s="276">
        <f>'1Perlindungan KEHATI IT Ampenan'!J22</f>
        <v>6</v>
      </c>
      <c r="K7" s="276">
        <f>'1Perlindungan KEHATI IT Ampenan'!K22</f>
        <v>6</v>
      </c>
      <c r="L7" s="276">
        <f>'1Perlindungan KEHATI IT Ampenan'!L22</f>
        <v>6</v>
      </c>
      <c r="M7" s="73" t="s">
        <v>31</v>
      </c>
      <c r="N7" s="647"/>
    </row>
    <row r="8" spans="1:23" ht="15" customHeight="1">
      <c r="B8" s="222" t="s">
        <v>120</v>
      </c>
      <c r="C8" s="223" t="s">
        <v>121</v>
      </c>
      <c r="D8" s="565" t="s">
        <v>35</v>
      </c>
      <c r="E8" s="565" t="s">
        <v>65</v>
      </c>
      <c r="F8" s="565" t="s">
        <v>35</v>
      </c>
      <c r="G8" s="276">
        <f>'1Perlindungan KEHATI IT Ampenan'!G23</f>
        <v>1</v>
      </c>
      <c r="H8" s="276">
        <f>'1Perlindungan KEHATI IT Ampenan'!H23</f>
        <v>2</v>
      </c>
      <c r="I8" s="276">
        <f>'1Perlindungan KEHATI IT Ampenan'!I23</f>
        <v>2</v>
      </c>
      <c r="J8" s="276">
        <f>'1Perlindungan KEHATI IT Ampenan'!J23</f>
        <v>2</v>
      </c>
      <c r="K8" s="276">
        <f>'1Perlindungan KEHATI IT Ampenan'!K23</f>
        <v>2</v>
      </c>
      <c r="L8" s="276">
        <f>'1Perlindungan KEHATI IT Ampenan'!L23</f>
        <v>2</v>
      </c>
      <c r="M8" s="73" t="s">
        <v>31</v>
      </c>
      <c r="N8" s="647"/>
    </row>
    <row r="9" spans="1:23" ht="15" customHeight="1">
      <c r="B9" s="222" t="s">
        <v>122</v>
      </c>
      <c r="C9" s="223" t="s">
        <v>123</v>
      </c>
      <c r="D9" s="565" t="s">
        <v>35</v>
      </c>
      <c r="E9" s="565" t="s">
        <v>65</v>
      </c>
      <c r="F9" s="565" t="s">
        <v>35</v>
      </c>
      <c r="G9" s="276">
        <f>'1Perlindungan KEHATI IT Ampenan'!G24</f>
        <v>2</v>
      </c>
      <c r="H9" s="276">
        <f>'1Perlindungan KEHATI IT Ampenan'!H24</f>
        <v>3</v>
      </c>
      <c r="I9" s="276">
        <f>'1Perlindungan KEHATI IT Ampenan'!I24</f>
        <v>3</v>
      </c>
      <c r="J9" s="276">
        <f>'1Perlindungan KEHATI IT Ampenan'!J24</f>
        <v>3</v>
      </c>
      <c r="K9" s="276">
        <f>'1Perlindungan KEHATI IT Ampenan'!K24</f>
        <v>3</v>
      </c>
      <c r="L9" s="276">
        <f>'1Perlindungan KEHATI IT Ampenan'!L24</f>
        <v>3</v>
      </c>
      <c r="M9" s="73" t="s">
        <v>31</v>
      </c>
      <c r="N9" s="647"/>
    </row>
    <row r="10" spans="1:23" ht="15" customHeight="1">
      <c r="B10" s="222" t="s">
        <v>124</v>
      </c>
      <c r="C10" s="223" t="s">
        <v>125</v>
      </c>
      <c r="D10" s="565" t="s">
        <v>35</v>
      </c>
      <c r="E10" s="565" t="s">
        <v>65</v>
      </c>
      <c r="F10" s="565" t="s">
        <v>35</v>
      </c>
      <c r="G10" s="276">
        <f>'1Perlindungan KEHATI IT Ampenan'!G25</f>
        <v>3</v>
      </c>
      <c r="H10" s="276">
        <f>'1Perlindungan KEHATI IT Ampenan'!H25</f>
        <v>4</v>
      </c>
      <c r="I10" s="276">
        <f>'1Perlindungan KEHATI IT Ampenan'!I25</f>
        <v>5</v>
      </c>
      <c r="J10" s="276">
        <f>'1Perlindungan KEHATI IT Ampenan'!J25</f>
        <v>5</v>
      </c>
      <c r="K10" s="276">
        <f>'1Perlindungan KEHATI IT Ampenan'!K25</f>
        <v>5</v>
      </c>
      <c r="L10" s="276">
        <f>'1Perlindungan KEHATI IT Ampenan'!L25</f>
        <v>5</v>
      </c>
      <c r="M10" s="73" t="s">
        <v>31</v>
      </c>
      <c r="N10" s="647"/>
    </row>
    <row r="11" spans="1:23" ht="15" customHeight="1">
      <c r="B11" s="222" t="s">
        <v>126</v>
      </c>
      <c r="C11" s="223" t="s">
        <v>127</v>
      </c>
      <c r="D11" s="565" t="s">
        <v>35</v>
      </c>
      <c r="E11" s="565" t="s">
        <v>66</v>
      </c>
      <c r="F11" s="565" t="s">
        <v>35</v>
      </c>
      <c r="G11" s="276">
        <f>'1Perlindungan KEHATI IT Ampenan'!G26</f>
        <v>20</v>
      </c>
      <c r="H11" s="276">
        <f>'1Perlindungan KEHATI IT Ampenan'!H26</f>
        <v>21</v>
      </c>
      <c r="I11" s="276">
        <f>'1Perlindungan KEHATI IT Ampenan'!I26</f>
        <v>22</v>
      </c>
      <c r="J11" s="276">
        <f>'1Perlindungan KEHATI IT Ampenan'!J26</f>
        <v>22</v>
      </c>
      <c r="K11" s="276">
        <f>'1Perlindungan KEHATI IT Ampenan'!K26</f>
        <v>22</v>
      </c>
      <c r="L11" s="276">
        <f>'1Perlindungan KEHATI IT Ampenan'!L26</f>
        <v>22</v>
      </c>
      <c r="M11" s="73" t="s">
        <v>31</v>
      </c>
      <c r="N11" s="647"/>
    </row>
    <row r="12" spans="1:23" ht="15" customHeight="1">
      <c r="B12" s="222" t="s">
        <v>128</v>
      </c>
      <c r="C12" s="223" t="s">
        <v>129</v>
      </c>
      <c r="D12" s="565" t="s">
        <v>35</v>
      </c>
      <c r="E12" s="565" t="s">
        <v>130</v>
      </c>
      <c r="F12" s="565" t="s">
        <v>35</v>
      </c>
      <c r="G12" s="276">
        <f>'1Perlindungan KEHATI IT Ampenan'!G27</f>
        <v>6</v>
      </c>
      <c r="H12" s="276">
        <f>'1Perlindungan KEHATI IT Ampenan'!H27</f>
        <v>7</v>
      </c>
      <c r="I12" s="276">
        <f>'1Perlindungan KEHATI IT Ampenan'!I27</f>
        <v>8</v>
      </c>
      <c r="J12" s="276">
        <f>'1Perlindungan KEHATI IT Ampenan'!J27</f>
        <v>8</v>
      </c>
      <c r="K12" s="276">
        <f>'1Perlindungan KEHATI IT Ampenan'!K27</f>
        <v>8</v>
      </c>
      <c r="L12" s="276">
        <f>'1Perlindungan KEHATI IT Ampenan'!L27</f>
        <v>8</v>
      </c>
      <c r="M12" s="73" t="s">
        <v>31</v>
      </c>
      <c r="N12" s="647"/>
    </row>
    <row r="13" spans="1:23" ht="15" customHeight="1">
      <c r="B13" s="222" t="s">
        <v>131</v>
      </c>
      <c r="C13" s="223" t="s">
        <v>132</v>
      </c>
      <c r="D13" s="565" t="s">
        <v>35</v>
      </c>
      <c r="E13" s="565" t="s">
        <v>65</v>
      </c>
      <c r="F13" s="565" t="s">
        <v>35</v>
      </c>
      <c r="G13" s="276">
        <f>'1Perlindungan KEHATI IT Ampenan'!G28</f>
        <v>3</v>
      </c>
      <c r="H13" s="276">
        <f>'1Perlindungan KEHATI IT Ampenan'!H28</f>
        <v>3</v>
      </c>
      <c r="I13" s="276">
        <f>'1Perlindungan KEHATI IT Ampenan'!I28+'3.Konservasi Kopi Sembalun'!J28</f>
        <v>10</v>
      </c>
      <c r="J13" s="276">
        <f>'1Perlindungan KEHATI IT Ampenan'!J28+'3.Konservasi Kopi Sembalun'!K28</f>
        <v>12</v>
      </c>
      <c r="K13" s="276">
        <f>'1Perlindungan KEHATI IT Ampenan'!K28+'3.Konservasi Kopi Sembalun'!L28</f>
        <v>12</v>
      </c>
      <c r="L13" s="276">
        <f>'1Perlindungan KEHATI IT Ampenan'!L28+'3.Konservasi Kopi Sembalun'!M28</f>
        <v>12</v>
      </c>
      <c r="M13" s="73" t="s">
        <v>31</v>
      </c>
      <c r="N13" s="647"/>
    </row>
    <row r="14" spans="1:23" ht="15" customHeight="1">
      <c r="B14" s="222" t="s">
        <v>133</v>
      </c>
      <c r="C14" s="223" t="s">
        <v>134</v>
      </c>
      <c r="D14" s="565" t="s">
        <v>35</v>
      </c>
      <c r="E14" s="565" t="s">
        <v>65</v>
      </c>
      <c r="F14" s="565" t="s">
        <v>35</v>
      </c>
      <c r="G14" s="276">
        <f>'1Perlindungan KEHATI IT Ampenan'!G29</f>
        <v>27</v>
      </c>
      <c r="H14" s="276">
        <f>'1Perlindungan KEHATI IT Ampenan'!H29</f>
        <v>28</v>
      </c>
      <c r="I14" s="276">
        <f>'1Perlindungan KEHATI IT Ampenan'!I29</f>
        <v>29</v>
      </c>
      <c r="J14" s="276">
        <f>'1Perlindungan KEHATI IT Ampenan'!J29</f>
        <v>29</v>
      </c>
      <c r="K14" s="276">
        <f>'1Perlindungan KEHATI IT Ampenan'!K29</f>
        <v>29</v>
      </c>
      <c r="L14" s="276">
        <f>'1Perlindungan KEHATI IT Ampenan'!L29</f>
        <v>29</v>
      </c>
      <c r="M14" s="73" t="s">
        <v>31</v>
      </c>
      <c r="N14" s="647"/>
    </row>
    <row r="15" spans="1:23" ht="15" customHeight="1">
      <c r="B15" s="222" t="s">
        <v>135</v>
      </c>
      <c r="C15" s="223" t="s">
        <v>136</v>
      </c>
      <c r="D15" s="565" t="s">
        <v>35</v>
      </c>
      <c r="E15" s="565" t="s">
        <v>65</v>
      </c>
      <c r="F15" s="565" t="s">
        <v>35</v>
      </c>
      <c r="G15" s="276">
        <f>'1Perlindungan KEHATI IT Ampenan'!G30</f>
        <v>42</v>
      </c>
      <c r="H15" s="276">
        <f>'1Perlindungan KEHATI IT Ampenan'!H30</f>
        <v>44</v>
      </c>
      <c r="I15" s="276">
        <f>'1Perlindungan KEHATI IT Ampenan'!I30</f>
        <v>45</v>
      </c>
      <c r="J15" s="276">
        <f>'1Perlindungan KEHATI IT Ampenan'!J30</f>
        <v>45</v>
      </c>
      <c r="K15" s="276">
        <f>'1Perlindungan KEHATI IT Ampenan'!K30</f>
        <v>45</v>
      </c>
      <c r="L15" s="276">
        <f>'1Perlindungan KEHATI IT Ampenan'!L30</f>
        <v>45</v>
      </c>
      <c r="M15" s="73" t="s">
        <v>31</v>
      </c>
      <c r="N15" s="647"/>
    </row>
    <row r="16" spans="1:23" ht="15" customHeight="1">
      <c r="B16" s="222" t="s">
        <v>137</v>
      </c>
      <c r="C16" s="223" t="s">
        <v>138</v>
      </c>
      <c r="D16" s="565" t="s">
        <v>35</v>
      </c>
      <c r="E16" s="565" t="s">
        <v>65</v>
      </c>
      <c r="F16" s="565" t="s">
        <v>35</v>
      </c>
      <c r="G16" s="276">
        <f>'1Perlindungan KEHATI IT Ampenan'!G31</f>
        <v>12</v>
      </c>
      <c r="H16" s="276">
        <f>'1Perlindungan KEHATI IT Ampenan'!H31</f>
        <v>13</v>
      </c>
      <c r="I16" s="276">
        <f>'1Perlindungan KEHATI IT Ampenan'!I31</f>
        <v>14</v>
      </c>
      <c r="J16" s="276">
        <f>'1Perlindungan KEHATI IT Ampenan'!J31</f>
        <v>14</v>
      </c>
      <c r="K16" s="276">
        <f>'1Perlindungan KEHATI IT Ampenan'!K31</f>
        <v>14</v>
      </c>
      <c r="L16" s="276">
        <f>'1Perlindungan KEHATI IT Ampenan'!L31</f>
        <v>14</v>
      </c>
      <c r="M16" s="73" t="s">
        <v>31</v>
      </c>
      <c r="N16" s="647"/>
    </row>
    <row r="17" spans="2:14" ht="15" customHeight="1">
      <c r="B17" s="222" t="s">
        <v>139</v>
      </c>
      <c r="C17" s="223" t="s">
        <v>140</v>
      </c>
      <c r="D17" s="565" t="s">
        <v>35</v>
      </c>
      <c r="E17" s="565" t="s">
        <v>65</v>
      </c>
      <c r="F17" s="565" t="s">
        <v>35</v>
      </c>
      <c r="G17" s="276">
        <f>'1Perlindungan KEHATI IT Ampenan'!G32</f>
        <v>6</v>
      </c>
      <c r="H17" s="276">
        <f>'1Perlindungan KEHATI IT Ampenan'!H32</f>
        <v>6</v>
      </c>
      <c r="I17" s="276">
        <f>'1Perlindungan KEHATI IT Ampenan'!I32</f>
        <v>8</v>
      </c>
      <c r="J17" s="276">
        <f>'1Perlindungan KEHATI IT Ampenan'!J32</f>
        <v>8</v>
      </c>
      <c r="K17" s="276">
        <f>'1Perlindungan KEHATI IT Ampenan'!K32</f>
        <v>8</v>
      </c>
      <c r="L17" s="276">
        <f>'1Perlindungan KEHATI IT Ampenan'!L32</f>
        <v>8</v>
      </c>
      <c r="M17" s="73" t="s">
        <v>31</v>
      </c>
      <c r="N17" s="647"/>
    </row>
    <row r="18" spans="2:14" ht="15" customHeight="1">
      <c r="B18" s="222" t="s">
        <v>141</v>
      </c>
      <c r="C18" s="223" t="s">
        <v>142</v>
      </c>
      <c r="D18" s="565" t="s">
        <v>35</v>
      </c>
      <c r="E18" s="565" t="s">
        <v>119</v>
      </c>
      <c r="F18" s="565" t="s">
        <v>35</v>
      </c>
      <c r="G18" s="276">
        <f>'1Perlindungan KEHATI IT Ampenan'!G33</f>
        <v>2</v>
      </c>
      <c r="H18" s="276">
        <f>'1Perlindungan KEHATI IT Ampenan'!H33</f>
        <v>2</v>
      </c>
      <c r="I18" s="276">
        <f>'1Perlindungan KEHATI IT Ampenan'!I33+'3.Konservasi Kopi Sembalun'!J29</f>
        <v>17</v>
      </c>
      <c r="J18" s="276">
        <f>'1Perlindungan KEHATI IT Ampenan'!J33+'3.Konservasi Kopi Sembalun'!K29</f>
        <v>13</v>
      </c>
      <c r="K18" s="276">
        <f>'1Perlindungan KEHATI IT Ampenan'!K33+'3.Konservasi Kopi Sembalun'!L29</f>
        <v>14</v>
      </c>
      <c r="L18" s="276">
        <f>'1Perlindungan KEHATI IT Ampenan'!L33</f>
        <v>3</v>
      </c>
      <c r="M18" s="73" t="s">
        <v>31</v>
      </c>
      <c r="N18" s="647"/>
    </row>
    <row r="19" spans="2:14" ht="15" customHeight="1">
      <c r="B19" s="222" t="s">
        <v>143</v>
      </c>
      <c r="C19" s="223" t="s">
        <v>144</v>
      </c>
      <c r="D19" s="565" t="s">
        <v>35</v>
      </c>
      <c r="E19" s="565" t="s">
        <v>65</v>
      </c>
      <c r="F19" s="565" t="s">
        <v>35</v>
      </c>
      <c r="G19" s="276">
        <f>'1Perlindungan KEHATI IT Ampenan'!G34</f>
        <v>1</v>
      </c>
      <c r="H19" s="276">
        <f>'1Perlindungan KEHATI IT Ampenan'!H34</f>
        <v>2</v>
      </c>
      <c r="I19" s="276">
        <f>'1Perlindungan KEHATI IT Ampenan'!I34</f>
        <v>2</v>
      </c>
      <c r="J19" s="276">
        <f>'1Perlindungan KEHATI IT Ampenan'!J34</f>
        <v>2</v>
      </c>
      <c r="K19" s="276">
        <f>'1Perlindungan KEHATI IT Ampenan'!K34</f>
        <v>2</v>
      </c>
      <c r="L19" s="276">
        <f>'1Perlindungan KEHATI IT Ampenan'!L34</f>
        <v>2</v>
      </c>
      <c r="M19" s="73" t="s">
        <v>31</v>
      </c>
      <c r="N19" s="647"/>
    </row>
    <row r="20" spans="2:14" ht="15" customHeight="1">
      <c r="B20" s="222" t="s">
        <v>145</v>
      </c>
      <c r="C20" s="223" t="s">
        <v>146</v>
      </c>
      <c r="D20" s="565" t="s">
        <v>35</v>
      </c>
      <c r="E20" s="565" t="s">
        <v>65</v>
      </c>
      <c r="F20" s="565" t="s">
        <v>35</v>
      </c>
      <c r="G20" s="276">
        <f>'1Perlindungan KEHATI IT Ampenan'!G35</f>
        <v>2</v>
      </c>
      <c r="H20" s="276">
        <f>'1Perlindungan KEHATI IT Ampenan'!H35</f>
        <v>2</v>
      </c>
      <c r="I20" s="276">
        <f>'1Perlindungan KEHATI IT Ampenan'!I35</f>
        <v>3</v>
      </c>
      <c r="J20" s="276">
        <f>'1Perlindungan KEHATI IT Ampenan'!J35</f>
        <v>3</v>
      </c>
      <c r="K20" s="276">
        <f>'1Perlindungan KEHATI IT Ampenan'!K35</f>
        <v>3</v>
      </c>
      <c r="L20" s="276">
        <f>'1Perlindungan KEHATI IT Ampenan'!L35</f>
        <v>3</v>
      </c>
      <c r="M20" s="73" t="s">
        <v>31</v>
      </c>
      <c r="N20" s="647"/>
    </row>
    <row r="21" spans="2:14" ht="15" customHeight="1">
      <c r="B21" s="222" t="s">
        <v>147</v>
      </c>
      <c r="C21" s="223" t="s">
        <v>148</v>
      </c>
      <c r="D21" s="565" t="s">
        <v>35</v>
      </c>
      <c r="E21" s="565" t="s">
        <v>65</v>
      </c>
      <c r="F21" s="565" t="s">
        <v>35</v>
      </c>
      <c r="G21" s="276">
        <f>'1Perlindungan KEHATI IT Ampenan'!G36</f>
        <v>6</v>
      </c>
      <c r="H21" s="276">
        <f>'1Perlindungan KEHATI IT Ampenan'!H36</f>
        <v>7</v>
      </c>
      <c r="I21" s="276">
        <f>'1Perlindungan KEHATI IT Ampenan'!I36</f>
        <v>8</v>
      </c>
      <c r="J21" s="276">
        <f>'1Perlindungan KEHATI IT Ampenan'!J36</f>
        <v>8</v>
      </c>
      <c r="K21" s="276">
        <f>'1Perlindungan KEHATI IT Ampenan'!K36</f>
        <v>8</v>
      </c>
      <c r="L21" s="276">
        <f>'1Perlindungan KEHATI IT Ampenan'!L36</f>
        <v>8</v>
      </c>
      <c r="M21" s="73" t="s">
        <v>31</v>
      </c>
      <c r="N21" s="647"/>
    </row>
    <row r="22" spans="2:14" ht="15" customHeight="1">
      <c r="B22" s="222" t="s">
        <v>149</v>
      </c>
      <c r="C22" s="223" t="s">
        <v>150</v>
      </c>
      <c r="D22" s="565" t="s">
        <v>35</v>
      </c>
      <c r="E22" s="565" t="s">
        <v>119</v>
      </c>
      <c r="F22" s="565" t="s">
        <v>35</v>
      </c>
      <c r="G22" s="276">
        <f>'1Perlindungan KEHATI IT Ampenan'!G37</f>
        <v>2</v>
      </c>
      <c r="H22" s="276">
        <f>'1Perlindungan KEHATI IT Ampenan'!H37</f>
        <v>2</v>
      </c>
      <c r="I22" s="276">
        <f>'1Perlindungan KEHATI IT Ampenan'!I37</f>
        <v>3</v>
      </c>
      <c r="J22" s="276">
        <f>'1Perlindungan KEHATI IT Ampenan'!J37</f>
        <v>3</v>
      </c>
      <c r="K22" s="276">
        <f>'1Perlindungan KEHATI IT Ampenan'!K37</f>
        <v>3</v>
      </c>
      <c r="L22" s="276">
        <f>'1Perlindungan KEHATI IT Ampenan'!L37</f>
        <v>3</v>
      </c>
      <c r="M22" s="73" t="s">
        <v>31</v>
      </c>
      <c r="N22" s="647"/>
    </row>
    <row r="23" spans="2:14" ht="15" customHeight="1">
      <c r="B23" s="222" t="s">
        <v>62</v>
      </c>
      <c r="C23" s="223" t="s">
        <v>15</v>
      </c>
      <c r="D23" s="564" t="s">
        <v>344</v>
      </c>
      <c r="E23" s="564" t="s">
        <v>75</v>
      </c>
      <c r="F23" s="564" t="s">
        <v>35</v>
      </c>
      <c r="G23" s="276">
        <f>'2.Penanaman Pohon Palem Botol'!H22</f>
        <v>5</v>
      </c>
      <c r="H23" s="276">
        <f>'2.Penanaman Pohon Palem Botol'!I22</f>
        <v>6</v>
      </c>
      <c r="I23" s="276">
        <f>'2.Penanaman Pohon Palem Botol'!J22</f>
        <v>7</v>
      </c>
      <c r="J23" s="276">
        <f>'2.Penanaman Pohon Palem Botol'!K22</f>
        <v>7</v>
      </c>
      <c r="K23" s="276">
        <f>'2.Penanaman Pohon Palem Botol'!L22</f>
        <v>9</v>
      </c>
      <c r="L23" s="276">
        <f>'2.Penanaman Pohon Palem Botol'!M22</f>
        <v>9</v>
      </c>
      <c r="M23" s="73" t="s">
        <v>31</v>
      </c>
      <c r="N23" s="647"/>
    </row>
    <row r="24" spans="2:14" ht="15" customHeight="1">
      <c r="B24" s="222" t="s">
        <v>151</v>
      </c>
      <c r="C24" s="223" t="s">
        <v>152</v>
      </c>
      <c r="D24" s="566" t="s">
        <v>35</v>
      </c>
      <c r="E24" s="566" t="s">
        <v>65</v>
      </c>
      <c r="F24" s="566" t="s">
        <v>35</v>
      </c>
      <c r="G24" s="276">
        <f>'1Perlindungan KEHATI IT Ampenan'!G38</f>
        <v>5</v>
      </c>
      <c r="H24" s="276">
        <f>'1Perlindungan KEHATI IT Ampenan'!H38</f>
        <v>6</v>
      </c>
      <c r="I24" s="276">
        <f>'1Perlindungan KEHATI IT Ampenan'!I38</f>
        <v>7</v>
      </c>
      <c r="J24" s="276">
        <f>'1Perlindungan KEHATI IT Ampenan'!J38</f>
        <v>7</v>
      </c>
      <c r="K24" s="276">
        <f>'1Perlindungan KEHATI IT Ampenan'!K38</f>
        <v>7</v>
      </c>
      <c r="L24" s="276">
        <f>'1Perlindungan KEHATI IT Ampenan'!L38</f>
        <v>7</v>
      </c>
      <c r="M24" s="73" t="s">
        <v>31</v>
      </c>
      <c r="N24" s="647"/>
    </row>
    <row r="25" spans="2:14" ht="15" customHeight="1">
      <c r="B25" s="222" t="s">
        <v>153</v>
      </c>
      <c r="C25" s="223" t="s">
        <v>154</v>
      </c>
      <c r="D25" s="566" t="s">
        <v>35</v>
      </c>
      <c r="E25" s="566" t="s">
        <v>65</v>
      </c>
      <c r="F25" s="566" t="s">
        <v>35</v>
      </c>
      <c r="G25" s="276">
        <f>'1Perlindungan KEHATI IT Ampenan'!G39</f>
        <v>4</v>
      </c>
      <c r="H25" s="276">
        <f>'1Perlindungan KEHATI IT Ampenan'!H39</f>
        <v>4</v>
      </c>
      <c r="I25" s="276">
        <f>'1Perlindungan KEHATI IT Ampenan'!I39</f>
        <v>5</v>
      </c>
      <c r="J25" s="276">
        <f>'1Perlindungan KEHATI IT Ampenan'!J39</f>
        <v>5</v>
      </c>
      <c r="K25" s="276">
        <f>'1Perlindungan KEHATI IT Ampenan'!K39</f>
        <v>5</v>
      </c>
      <c r="L25" s="276">
        <f>'1Perlindungan KEHATI IT Ampenan'!L39</f>
        <v>5</v>
      </c>
      <c r="M25" s="73" t="s">
        <v>31</v>
      </c>
      <c r="N25" s="647"/>
    </row>
    <row r="26" spans="2:14" ht="15" customHeight="1">
      <c r="B26" s="222" t="s">
        <v>155</v>
      </c>
      <c r="C26" s="223" t="s">
        <v>156</v>
      </c>
      <c r="D26" s="566" t="s">
        <v>35</v>
      </c>
      <c r="E26" s="566" t="s">
        <v>119</v>
      </c>
      <c r="F26" s="566" t="s">
        <v>35</v>
      </c>
      <c r="G26" s="276">
        <f>'1Perlindungan KEHATI IT Ampenan'!G40</f>
        <v>32</v>
      </c>
      <c r="H26" s="276">
        <f>'1Perlindungan KEHATI IT Ampenan'!H40</f>
        <v>34</v>
      </c>
      <c r="I26" s="276">
        <f>'1Perlindungan KEHATI IT Ampenan'!I40</f>
        <v>35</v>
      </c>
      <c r="J26" s="276">
        <f>'1Perlindungan KEHATI IT Ampenan'!J40</f>
        <v>35</v>
      </c>
      <c r="K26" s="276">
        <f>'1Perlindungan KEHATI IT Ampenan'!K40</f>
        <v>35</v>
      </c>
      <c r="L26" s="276">
        <f>'1Perlindungan KEHATI IT Ampenan'!L40</f>
        <v>35</v>
      </c>
      <c r="M26" s="73" t="s">
        <v>31</v>
      </c>
      <c r="N26" s="647"/>
    </row>
    <row r="27" spans="2:14" ht="15" customHeight="1">
      <c r="B27" s="222" t="s">
        <v>157</v>
      </c>
      <c r="C27" s="223" t="s">
        <v>158</v>
      </c>
      <c r="D27" s="566" t="s">
        <v>35</v>
      </c>
      <c r="E27" s="566" t="s">
        <v>65</v>
      </c>
      <c r="F27" s="566" t="s">
        <v>35</v>
      </c>
      <c r="G27" s="276">
        <f>'1Perlindungan KEHATI IT Ampenan'!G41</f>
        <v>3</v>
      </c>
      <c r="H27" s="276">
        <f>'1Perlindungan KEHATI IT Ampenan'!H41</f>
        <v>4</v>
      </c>
      <c r="I27" s="276">
        <f>'1Perlindungan KEHATI IT Ampenan'!I41</f>
        <v>5</v>
      </c>
      <c r="J27" s="276">
        <f>'1Perlindungan KEHATI IT Ampenan'!J41</f>
        <v>5</v>
      </c>
      <c r="K27" s="276">
        <f>'1Perlindungan KEHATI IT Ampenan'!K41</f>
        <v>5</v>
      </c>
      <c r="L27" s="276">
        <f>'1Perlindungan KEHATI IT Ampenan'!L41</f>
        <v>5</v>
      </c>
      <c r="M27" s="73" t="s">
        <v>31</v>
      </c>
      <c r="N27" s="647"/>
    </row>
    <row r="28" spans="2:14" ht="15" customHeight="1">
      <c r="B28" s="222" t="s">
        <v>159</v>
      </c>
      <c r="C28" s="223" t="s">
        <v>160</v>
      </c>
      <c r="D28" s="566" t="s">
        <v>35</v>
      </c>
      <c r="E28" s="566" t="s">
        <v>65</v>
      </c>
      <c r="F28" s="566" t="s">
        <v>35</v>
      </c>
      <c r="G28" s="276">
        <f>'1Perlindungan KEHATI IT Ampenan'!G42</f>
        <v>4</v>
      </c>
      <c r="H28" s="276">
        <f>'1Perlindungan KEHATI IT Ampenan'!H42</f>
        <v>4</v>
      </c>
      <c r="I28" s="276">
        <f>'1Perlindungan KEHATI IT Ampenan'!I42</f>
        <v>4</v>
      </c>
      <c r="J28" s="276">
        <f>'1Perlindungan KEHATI IT Ampenan'!J42</f>
        <v>4</v>
      </c>
      <c r="K28" s="276">
        <f>'1Perlindungan KEHATI IT Ampenan'!K42</f>
        <v>4</v>
      </c>
      <c r="L28" s="276">
        <f>'1Perlindungan KEHATI IT Ampenan'!L42</f>
        <v>4</v>
      </c>
      <c r="M28" s="73" t="s">
        <v>31</v>
      </c>
      <c r="N28" s="647"/>
    </row>
    <row r="29" spans="2:14" ht="15" customHeight="1">
      <c r="B29" s="222" t="s">
        <v>161</v>
      </c>
      <c r="C29" s="223" t="s">
        <v>162</v>
      </c>
      <c r="D29" s="566" t="s">
        <v>35</v>
      </c>
      <c r="E29" s="566" t="s">
        <v>65</v>
      </c>
      <c r="F29" s="566" t="s">
        <v>35</v>
      </c>
      <c r="G29" s="276">
        <f>'1Perlindungan KEHATI IT Ampenan'!G43</f>
        <v>29</v>
      </c>
      <c r="H29" s="276">
        <f>'1Perlindungan KEHATI IT Ampenan'!H43</f>
        <v>31</v>
      </c>
      <c r="I29" s="276">
        <f>'1Perlindungan KEHATI IT Ampenan'!I43</f>
        <v>32</v>
      </c>
      <c r="J29" s="276">
        <f>'1Perlindungan KEHATI IT Ampenan'!J43</f>
        <v>32</v>
      </c>
      <c r="K29" s="276">
        <f>'1Perlindungan KEHATI IT Ampenan'!K43</f>
        <v>32</v>
      </c>
      <c r="L29" s="276">
        <f>'1Perlindungan KEHATI IT Ampenan'!L43</f>
        <v>32</v>
      </c>
      <c r="M29" s="73" t="s">
        <v>31</v>
      </c>
      <c r="N29" s="647"/>
    </row>
    <row r="30" spans="2:14" ht="15" customHeight="1">
      <c r="B30" s="222" t="s">
        <v>163</v>
      </c>
      <c r="C30" s="223" t="s">
        <v>164</v>
      </c>
      <c r="D30" s="566" t="s">
        <v>35</v>
      </c>
      <c r="E30" s="566" t="s">
        <v>65</v>
      </c>
      <c r="F30" s="566" t="s">
        <v>35</v>
      </c>
      <c r="G30" s="276">
        <f>'1Perlindungan KEHATI IT Ampenan'!G44</f>
        <v>19</v>
      </c>
      <c r="H30" s="276">
        <f>'1Perlindungan KEHATI IT Ampenan'!H44</f>
        <v>20</v>
      </c>
      <c r="I30" s="276">
        <f>'1Perlindungan KEHATI IT Ampenan'!I44</f>
        <v>21</v>
      </c>
      <c r="J30" s="276">
        <f>'1Perlindungan KEHATI IT Ampenan'!J44</f>
        <v>21</v>
      </c>
      <c r="K30" s="276">
        <f>'1Perlindungan KEHATI IT Ampenan'!K44</f>
        <v>21</v>
      </c>
      <c r="L30" s="276">
        <f>'1Perlindungan KEHATI IT Ampenan'!L44</f>
        <v>21</v>
      </c>
      <c r="M30" s="73" t="s">
        <v>31</v>
      </c>
      <c r="N30" s="647"/>
    </row>
    <row r="31" spans="2:14" ht="15" customHeight="1">
      <c r="B31" s="175" t="s">
        <v>165</v>
      </c>
      <c r="C31" s="182" t="s">
        <v>166</v>
      </c>
      <c r="D31" s="566" t="s">
        <v>35</v>
      </c>
      <c r="E31" s="566" t="s">
        <v>65</v>
      </c>
      <c r="F31" s="566" t="s">
        <v>35</v>
      </c>
      <c r="G31" s="276">
        <f>'1Perlindungan KEHATI IT Ampenan'!G45</f>
        <v>7</v>
      </c>
      <c r="H31" s="276">
        <f>'1Perlindungan KEHATI IT Ampenan'!H45</f>
        <v>7</v>
      </c>
      <c r="I31" s="276">
        <f>'1Perlindungan KEHATI IT Ampenan'!I45</f>
        <v>7</v>
      </c>
      <c r="J31" s="276">
        <f>'1Perlindungan KEHATI IT Ampenan'!J45</f>
        <v>7</v>
      </c>
      <c r="K31" s="276">
        <f>'1Perlindungan KEHATI IT Ampenan'!K45</f>
        <v>7</v>
      </c>
      <c r="L31" s="276">
        <f>'1Perlindungan KEHATI IT Ampenan'!L45</f>
        <v>7</v>
      </c>
      <c r="M31" s="73" t="s">
        <v>31</v>
      </c>
      <c r="N31" s="647"/>
    </row>
    <row r="32" spans="2:14" ht="15" customHeight="1">
      <c r="B32" s="204" t="s">
        <v>167</v>
      </c>
      <c r="C32" s="205" t="s">
        <v>168</v>
      </c>
      <c r="D32" s="566" t="s">
        <v>35</v>
      </c>
      <c r="E32" s="568" t="s">
        <v>65</v>
      </c>
      <c r="F32" s="568" t="s">
        <v>35</v>
      </c>
      <c r="G32" s="276">
        <f>'1Perlindungan KEHATI IT Ampenan'!G46</f>
        <v>0</v>
      </c>
      <c r="H32" s="276">
        <f>'1Perlindungan KEHATI IT Ampenan'!H46</f>
        <v>7</v>
      </c>
      <c r="I32" s="276">
        <f>'1Perlindungan KEHATI IT Ampenan'!I46+'3.Konservasi Kopi Sembalun'!J31</f>
        <v>17</v>
      </c>
      <c r="J32" s="276">
        <f>'1Perlindungan KEHATI IT Ampenan'!J46+'3.Konservasi Kopi Sembalun'!K31</f>
        <v>18</v>
      </c>
      <c r="K32" s="276">
        <f>'1Perlindungan KEHATI IT Ampenan'!K46+'3.Konservasi Kopi Sembalun'!L31</f>
        <v>19</v>
      </c>
      <c r="L32" s="276">
        <f>'1Perlindungan KEHATI IT Ampenan'!L46+'3.Konservasi Kopi Sembalun'!M31</f>
        <v>19</v>
      </c>
      <c r="M32" s="73" t="s">
        <v>31</v>
      </c>
      <c r="N32" s="647"/>
    </row>
    <row r="33" spans="2:14" ht="15" customHeight="1">
      <c r="B33" s="204" t="s">
        <v>169</v>
      </c>
      <c r="C33" s="205" t="s">
        <v>170</v>
      </c>
      <c r="D33" s="566" t="s">
        <v>35</v>
      </c>
      <c r="E33" s="567" t="s">
        <v>119</v>
      </c>
      <c r="F33" s="567" t="s">
        <v>35</v>
      </c>
      <c r="G33" s="276">
        <f>'1Perlindungan KEHATI IT Ampenan'!G47</f>
        <v>0</v>
      </c>
      <c r="H33" s="276">
        <f>'1Perlindungan KEHATI IT Ampenan'!H47</f>
        <v>0</v>
      </c>
      <c r="I33" s="276">
        <f>'1Perlindungan KEHATI IT Ampenan'!I47</f>
        <v>0</v>
      </c>
      <c r="J33" s="276">
        <f>'1Perlindungan KEHATI IT Ampenan'!J47</f>
        <v>9</v>
      </c>
      <c r="K33" s="276">
        <f>'1Perlindungan KEHATI IT Ampenan'!K47</f>
        <v>9</v>
      </c>
      <c r="L33" s="276">
        <f>'1Perlindungan KEHATI IT Ampenan'!L47</f>
        <v>9</v>
      </c>
      <c r="M33" s="73" t="s">
        <v>31</v>
      </c>
      <c r="N33" s="647"/>
    </row>
    <row r="34" spans="2:14" ht="15" customHeight="1">
      <c r="B34" s="204" t="s">
        <v>241</v>
      </c>
      <c r="C34" s="205" t="s">
        <v>242</v>
      </c>
      <c r="D34" s="569" t="s">
        <v>35</v>
      </c>
      <c r="E34" s="570" t="s">
        <v>119</v>
      </c>
      <c r="F34" s="571" t="s">
        <v>35</v>
      </c>
      <c r="G34" s="245">
        <v>0</v>
      </c>
      <c r="H34" s="245">
        <v>0</v>
      </c>
      <c r="I34" s="245">
        <f>'3.Konservasi Kopi Sembalun'!J21</f>
        <v>6</v>
      </c>
      <c r="J34" s="245">
        <f>'3.Konservasi Kopi Sembalun'!K21</f>
        <v>7</v>
      </c>
      <c r="K34" s="105">
        <f>'3.Konservasi Kopi Sembalun'!L21</f>
        <v>8</v>
      </c>
      <c r="L34" s="245">
        <f>'3.Konservasi Kopi Sembalun'!M21</f>
        <v>8</v>
      </c>
      <c r="M34" s="73" t="s">
        <v>31</v>
      </c>
      <c r="N34" s="647"/>
    </row>
    <row r="35" spans="2:14" ht="15" customHeight="1">
      <c r="B35" s="204" t="s">
        <v>243</v>
      </c>
      <c r="C35" s="205" t="s">
        <v>244</v>
      </c>
      <c r="D35" s="569" t="s">
        <v>35</v>
      </c>
      <c r="E35" s="572" t="s">
        <v>65</v>
      </c>
      <c r="F35" s="573" t="s">
        <v>35</v>
      </c>
      <c r="G35" s="245">
        <v>0</v>
      </c>
      <c r="H35" s="245">
        <v>0</v>
      </c>
      <c r="I35" s="245">
        <f>'3.Konservasi Kopi Sembalun'!J22</f>
        <v>9</v>
      </c>
      <c r="J35" s="245">
        <f>'3.Konservasi Kopi Sembalun'!K22</f>
        <v>9</v>
      </c>
      <c r="K35" s="245">
        <f>'3.Konservasi Kopi Sembalun'!L22</f>
        <v>9</v>
      </c>
      <c r="L35" s="245">
        <f>'3.Konservasi Kopi Sembalun'!M22</f>
        <v>9</v>
      </c>
      <c r="M35" s="73" t="s">
        <v>31</v>
      </c>
      <c r="N35" s="647"/>
    </row>
    <row r="36" spans="2:14" ht="15" customHeight="1">
      <c r="B36" s="204" t="s">
        <v>68</v>
      </c>
      <c r="C36" s="205" t="s">
        <v>67</v>
      </c>
      <c r="D36" s="575" t="s">
        <v>344</v>
      </c>
      <c r="E36" s="576" t="s">
        <v>74</v>
      </c>
      <c r="F36" s="574" t="s">
        <v>35</v>
      </c>
      <c r="G36" s="245">
        <v>0</v>
      </c>
      <c r="H36" s="245">
        <v>0</v>
      </c>
      <c r="I36" s="245">
        <f>'4. Budidaya Kopi Sembalun'!J21</f>
        <v>1000</v>
      </c>
      <c r="J36" s="245">
        <f>'4. Budidaya Kopi Sembalun'!K21+'5. Pupuk Kompos Kulit Kopi'!K21</f>
        <v>6000</v>
      </c>
      <c r="K36" s="245">
        <f>'4. Budidaya Kopi Sembalun'!L21+'5. Pupuk Kompos Kulit Kopi'!L21</f>
        <v>14000</v>
      </c>
      <c r="L36" s="245">
        <f>'4. Budidaya Kopi Sembalun'!M21+'5. Pupuk Kompos Kulit Kopi'!M21</f>
        <v>5000</v>
      </c>
      <c r="M36" s="73" t="s">
        <v>31</v>
      </c>
      <c r="N36" s="647"/>
    </row>
    <row r="37" spans="2:14" ht="15" customHeight="1">
      <c r="B37" s="204" t="s">
        <v>245</v>
      </c>
      <c r="C37" s="205" t="s">
        <v>246</v>
      </c>
      <c r="D37" s="577" t="s">
        <v>35</v>
      </c>
      <c r="E37" s="580" t="s">
        <v>65</v>
      </c>
      <c r="F37" s="579" t="s">
        <v>35</v>
      </c>
      <c r="G37" s="245">
        <v>0</v>
      </c>
      <c r="H37" s="245">
        <v>0</v>
      </c>
      <c r="I37" s="245">
        <f>'3.Konservasi Kopi Sembalun'!J23</f>
        <v>14</v>
      </c>
      <c r="J37" s="245">
        <f>'3.Konservasi Kopi Sembalun'!K23</f>
        <v>15</v>
      </c>
      <c r="K37" s="245">
        <f>'3.Konservasi Kopi Sembalun'!L23</f>
        <v>16</v>
      </c>
      <c r="L37" s="245">
        <f>'3.Konservasi Kopi Sembalun'!M23</f>
        <v>16</v>
      </c>
      <c r="M37" s="73" t="s">
        <v>31</v>
      </c>
      <c r="N37" s="647"/>
    </row>
    <row r="38" spans="2:14" ht="15" customHeight="1">
      <c r="B38" s="204" t="s">
        <v>247</v>
      </c>
      <c r="C38" s="205" t="s">
        <v>248</v>
      </c>
      <c r="D38" s="577" t="s">
        <v>35</v>
      </c>
      <c r="E38" s="580" t="s">
        <v>65</v>
      </c>
      <c r="F38" s="578" t="s">
        <v>35</v>
      </c>
      <c r="G38" s="245">
        <v>0</v>
      </c>
      <c r="H38" s="245">
        <v>0</v>
      </c>
      <c r="I38" s="245">
        <f>'3.Konservasi Kopi Sembalun'!J24</f>
        <v>19</v>
      </c>
      <c r="J38" s="245">
        <f>'3.Konservasi Kopi Sembalun'!K24</f>
        <v>20</v>
      </c>
      <c r="K38" s="245">
        <f>'3.Konservasi Kopi Sembalun'!L24</f>
        <v>20</v>
      </c>
      <c r="L38" s="245">
        <f>'3.Konservasi Kopi Sembalun'!M24</f>
        <v>20</v>
      </c>
      <c r="M38" s="73" t="s">
        <v>31</v>
      </c>
      <c r="N38" s="647"/>
    </row>
    <row r="39" spans="2:14" ht="15" customHeight="1">
      <c r="B39" s="204" t="s">
        <v>249</v>
      </c>
      <c r="C39" s="205" t="s">
        <v>250</v>
      </c>
      <c r="D39" s="577" t="s">
        <v>35</v>
      </c>
      <c r="E39" s="580" t="s">
        <v>65</v>
      </c>
      <c r="F39" s="579" t="s">
        <v>35</v>
      </c>
      <c r="G39" s="245">
        <v>0</v>
      </c>
      <c r="H39" s="245">
        <v>0</v>
      </c>
      <c r="I39" s="245">
        <f>'3.Konservasi Kopi Sembalun'!J25</f>
        <v>5</v>
      </c>
      <c r="J39" s="245">
        <f>'3.Konservasi Kopi Sembalun'!K25</f>
        <v>6</v>
      </c>
      <c r="K39" s="245">
        <f>'3.Konservasi Kopi Sembalun'!L25</f>
        <v>6</v>
      </c>
      <c r="L39" s="245">
        <f>'3.Konservasi Kopi Sembalun'!M25</f>
        <v>6</v>
      </c>
      <c r="M39" s="73" t="s">
        <v>31</v>
      </c>
      <c r="N39" s="647"/>
    </row>
    <row r="40" spans="2:14" ht="15" customHeight="1">
      <c r="B40" s="204" t="s">
        <v>251</v>
      </c>
      <c r="C40" s="205" t="s">
        <v>252</v>
      </c>
      <c r="D40" s="577" t="s">
        <v>35</v>
      </c>
      <c r="E40" s="580" t="s">
        <v>65</v>
      </c>
      <c r="F40" s="578" t="s">
        <v>35</v>
      </c>
      <c r="G40" s="245">
        <v>0</v>
      </c>
      <c r="H40" s="245">
        <v>0</v>
      </c>
      <c r="I40" s="245">
        <f>'3.Konservasi Kopi Sembalun'!J26</f>
        <v>14</v>
      </c>
      <c r="J40" s="245">
        <f>'3.Konservasi Kopi Sembalun'!K26</f>
        <v>15</v>
      </c>
      <c r="K40" s="245">
        <f>'3.Konservasi Kopi Sembalun'!L26</f>
        <v>16</v>
      </c>
      <c r="L40" s="245">
        <f>'3.Konservasi Kopi Sembalun'!M26</f>
        <v>16</v>
      </c>
      <c r="M40" s="73" t="s">
        <v>31</v>
      </c>
      <c r="N40" s="647"/>
    </row>
    <row r="41" spans="2:14" ht="15" customHeight="1">
      <c r="B41" s="204" t="s">
        <v>253</v>
      </c>
      <c r="C41" s="205" t="s">
        <v>254</v>
      </c>
      <c r="D41" s="577" t="s">
        <v>35</v>
      </c>
      <c r="E41" s="580" t="s">
        <v>65</v>
      </c>
      <c r="F41" s="579" t="s">
        <v>35</v>
      </c>
      <c r="G41" s="245">
        <v>0</v>
      </c>
      <c r="H41" s="245">
        <v>0</v>
      </c>
      <c r="I41" s="245">
        <f>'3.Konservasi Kopi Sembalun'!J27</f>
        <v>16</v>
      </c>
      <c r="J41" s="245">
        <f>'3.Konservasi Kopi Sembalun'!K27</f>
        <v>17</v>
      </c>
      <c r="K41" s="245">
        <f>'3.Konservasi Kopi Sembalun'!L27</f>
        <v>17</v>
      </c>
      <c r="L41" s="245">
        <f>'3.Konservasi Kopi Sembalun'!M27</f>
        <v>17</v>
      </c>
      <c r="M41" s="73" t="s">
        <v>31</v>
      </c>
      <c r="N41" s="647"/>
    </row>
    <row r="42" spans="2:14" ht="15" customHeight="1">
      <c r="B42" s="204" t="s">
        <v>255</v>
      </c>
      <c r="C42" s="205" t="s">
        <v>256</v>
      </c>
      <c r="D42" s="581" t="s">
        <v>35</v>
      </c>
      <c r="E42" s="583" t="s">
        <v>257</v>
      </c>
      <c r="F42" s="582" t="s">
        <v>35</v>
      </c>
      <c r="G42" s="245">
        <v>0</v>
      </c>
      <c r="H42" s="245">
        <v>0</v>
      </c>
      <c r="I42" s="245">
        <f>'3.Konservasi Kopi Sembalun'!J30</f>
        <v>13</v>
      </c>
      <c r="J42" s="245">
        <f>'3.Konservasi Kopi Sembalun'!K30</f>
        <v>14</v>
      </c>
      <c r="K42" s="245">
        <f>'3.Konservasi Kopi Sembalun'!L30</f>
        <v>15</v>
      </c>
      <c r="L42" s="245">
        <f>'3.Konservasi Kopi Sembalun'!M30</f>
        <v>15</v>
      </c>
      <c r="M42" s="73" t="s">
        <v>31</v>
      </c>
      <c r="N42" s="647"/>
    </row>
    <row r="43" spans="2:14" ht="15" customHeight="1">
      <c r="B43" s="204" t="s">
        <v>311</v>
      </c>
      <c r="C43" s="205" t="s">
        <v>312</v>
      </c>
      <c r="D43" s="584" t="s">
        <v>344</v>
      </c>
      <c r="E43" s="585" t="s">
        <v>65</v>
      </c>
      <c r="F43" s="585" t="s">
        <v>35</v>
      </c>
      <c r="G43" s="245">
        <v>0</v>
      </c>
      <c r="H43" s="245">
        <v>0</v>
      </c>
      <c r="I43" s="245">
        <v>0</v>
      </c>
      <c r="J43" s="245">
        <v>0</v>
      </c>
      <c r="K43" s="245">
        <f>'6. Mangrove Bagek Kembar'!L23</f>
        <v>2</v>
      </c>
      <c r="L43" s="245">
        <f>'6. Mangrove Bagek Kembar'!M23</f>
        <v>2</v>
      </c>
      <c r="M43" s="73" t="s">
        <v>31</v>
      </c>
      <c r="N43" s="647"/>
    </row>
    <row r="44" spans="2:14" ht="15" customHeight="1">
      <c r="B44" s="204" t="s">
        <v>80</v>
      </c>
      <c r="C44" s="205" t="s">
        <v>84</v>
      </c>
      <c r="D44" s="584" t="s">
        <v>344</v>
      </c>
      <c r="E44" s="585" t="s">
        <v>65</v>
      </c>
      <c r="F44" s="585" t="s">
        <v>35</v>
      </c>
      <c r="G44" s="245">
        <v>0</v>
      </c>
      <c r="H44" s="245">
        <v>0</v>
      </c>
      <c r="I44" s="245">
        <v>0</v>
      </c>
      <c r="J44" s="245">
        <v>0</v>
      </c>
      <c r="K44" s="245">
        <f>'6. Mangrove Bagek Kembar'!L24</f>
        <v>148</v>
      </c>
      <c r="L44" s="245">
        <f>'6. Mangrove Bagek Kembar'!M24</f>
        <v>148</v>
      </c>
      <c r="M44" s="73" t="s">
        <v>31</v>
      </c>
      <c r="N44" s="647"/>
    </row>
    <row r="45" spans="2:14" ht="15" customHeight="1">
      <c r="B45" s="204" t="s">
        <v>313</v>
      </c>
      <c r="C45" s="205" t="s">
        <v>314</v>
      </c>
      <c r="D45" s="584" t="s">
        <v>344</v>
      </c>
      <c r="E45" s="585" t="s">
        <v>65</v>
      </c>
      <c r="F45" s="585" t="s">
        <v>35</v>
      </c>
      <c r="G45" s="245">
        <v>0</v>
      </c>
      <c r="H45" s="245">
        <v>0</v>
      </c>
      <c r="I45" s="245">
        <v>0</v>
      </c>
      <c r="J45" s="245">
        <v>0</v>
      </c>
      <c r="K45" s="245">
        <f>'6. Mangrove Bagek Kembar'!L25</f>
        <v>1</v>
      </c>
      <c r="L45" s="245">
        <f>'6. Mangrove Bagek Kembar'!M25</f>
        <v>1</v>
      </c>
      <c r="M45" s="73" t="s">
        <v>31</v>
      </c>
      <c r="N45" s="647"/>
    </row>
    <row r="46" spans="2:14" ht="15" customHeight="1">
      <c r="B46" s="204" t="s">
        <v>315</v>
      </c>
      <c r="C46" s="205" t="s">
        <v>316</v>
      </c>
      <c r="D46" s="584" t="s">
        <v>344</v>
      </c>
      <c r="E46" s="585" t="s">
        <v>65</v>
      </c>
      <c r="F46" s="585" t="s">
        <v>35</v>
      </c>
      <c r="G46" s="245">
        <v>0</v>
      </c>
      <c r="H46" s="245">
        <v>0</v>
      </c>
      <c r="I46" s="245">
        <v>0</v>
      </c>
      <c r="J46" s="245">
        <v>0</v>
      </c>
      <c r="K46" s="245">
        <f>'6. Mangrove Bagek Kembar'!L26</f>
        <v>3</v>
      </c>
      <c r="L46" s="245">
        <f>'6. Mangrove Bagek Kembar'!M26</f>
        <v>3</v>
      </c>
      <c r="M46" s="73" t="s">
        <v>31</v>
      </c>
      <c r="N46" s="647"/>
    </row>
    <row r="47" spans="2:14" ht="15" customHeight="1">
      <c r="B47" s="204" t="s">
        <v>317</v>
      </c>
      <c r="C47" s="205" t="s">
        <v>318</v>
      </c>
      <c r="D47" s="584" t="s">
        <v>344</v>
      </c>
      <c r="E47" s="585" t="s">
        <v>65</v>
      </c>
      <c r="F47" s="585" t="s">
        <v>35</v>
      </c>
      <c r="G47" s="245">
        <v>0</v>
      </c>
      <c r="H47" s="245">
        <v>0</v>
      </c>
      <c r="I47" s="245">
        <v>0</v>
      </c>
      <c r="J47" s="245">
        <v>0</v>
      </c>
      <c r="K47" s="245">
        <f>'6. Mangrove Bagek Kembar'!L27</f>
        <v>8</v>
      </c>
      <c r="L47" s="245">
        <f>'6. Mangrove Bagek Kembar'!M27</f>
        <v>8</v>
      </c>
      <c r="M47" s="73" t="s">
        <v>31</v>
      </c>
      <c r="N47" s="647"/>
    </row>
    <row r="48" spans="2:14" ht="15" customHeight="1">
      <c r="B48" s="204" t="s">
        <v>319</v>
      </c>
      <c r="C48" s="205" t="s">
        <v>320</v>
      </c>
      <c r="D48" s="584" t="s">
        <v>344</v>
      </c>
      <c r="E48" s="585" t="s">
        <v>65</v>
      </c>
      <c r="F48" s="585" t="s">
        <v>35</v>
      </c>
      <c r="G48" s="245">
        <v>0</v>
      </c>
      <c r="H48" s="245">
        <v>0</v>
      </c>
      <c r="I48" s="245">
        <v>0</v>
      </c>
      <c r="J48" s="245">
        <v>0</v>
      </c>
      <c r="K48" s="245">
        <f>'6. Mangrove Bagek Kembar'!L28</f>
        <v>9</v>
      </c>
      <c r="L48" s="245">
        <f>'6. Mangrove Bagek Kembar'!M28+'8. MANGGED'!M25</f>
        <v>309</v>
      </c>
      <c r="M48" s="73" t="s">
        <v>31</v>
      </c>
      <c r="N48" s="647"/>
    </row>
    <row r="49" spans="2:14" ht="15" customHeight="1">
      <c r="B49" s="204" t="s">
        <v>81</v>
      </c>
      <c r="C49" s="205" t="s">
        <v>86</v>
      </c>
      <c r="D49" s="584" t="s">
        <v>344</v>
      </c>
      <c r="E49" s="585" t="s">
        <v>65</v>
      </c>
      <c r="F49" s="585" t="s">
        <v>35</v>
      </c>
      <c r="G49" s="245">
        <v>0</v>
      </c>
      <c r="H49" s="245">
        <v>0</v>
      </c>
      <c r="I49" s="245">
        <v>0</v>
      </c>
      <c r="J49" s="245">
        <v>0</v>
      </c>
      <c r="K49" s="245">
        <f>'6. Mangrove Bagek Kembar'!L29+'7. Menang (Menanam Mangrove)'!L24</f>
        <v>543</v>
      </c>
      <c r="L49" s="245">
        <f>'6. Mangrove Bagek Kembar'!M29+'7. Menang (Menanam Mangrove)'!M24+'8. MANGGED'!M24</f>
        <v>843</v>
      </c>
      <c r="M49" s="73" t="s">
        <v>31</v>
      </c>
      <c r="N49" s="647"/>
    </row>
    <row r="50" spans="2:14" ht="15" customHeight="1">
      <c r="B50" s="204" t="s">
        <v>82</v>
      </c>
      <c r="C50" s="205" t="s">
        <v>85</v>
      </c>
      <c r="D50" s="584" t="s">
        <v>344</v>
      </c>
      <c r="E50" s="585" t="s">
        <v>65</v>
      </c>
      <c r="F50" s="585" t="s">
        <v>35</v>
      </c>
      <c r="G50" s="245">
        <v>0</v>
      </c>
      <c r="H50" s="245">
        <v>0</v>
      </c>
      <c r="I50" s="245">
        <v>0</v>
      </c>
      <c r="J50" s="245">
        <v>0</v>
      </c>
      <c r="K50" s="245">
        <f>'6. Mangrove Bagek Kembar'!L30+'7. Menang (Menanam Mangrove)'!L25</f>
        <v>532</v>
      </c>
      <c r="L50" s="245">
        <f>'6. Mangrove Bagek Kembar'!M30+'7. Menang (Menanam Mangrove)'!M25</f>
        <v>532</v>
      </c>
      <c r="M50" s="73" t="s">
        <v>31</v>
      </c>
      <c r="N50" s="647"/>
    </row>
    <row r="51" spans="2:14" ht="15" customHeight="1">
      <c r="B51" s="204" t="s">
        <v>83</v>
      </c>
      <c r="C51" s="205" t="s">
        <v>87</v>
      </c>
      <c r="D51" s="584" t="s">
        <v>344</v>
      </c>
      <c r="E51" s="585" t="s">
        <v>65</v>
      </c>
      <c r="F51" s="585" t="s">
        <v>35</v>
      </c>
      <c r="G51" s="245">
        <v>0</v>
      </c>
      <c r="H51" s="245">
        <v>0</v>
      </c>
      <c r="I51" s="245">
        <v>0</v>
      </c>
      <c r="J51" s="245">
        <v>0</v>
      </c>
      <c r="K51" s="245">
        <f>'6. Mangrove Bagek Kembar'!L31</f>
        <v>21</v>
      </c>
      <c r="L51" s="245">
        <f>'6. Mangrove Bagek Kembar'!M31</f>
        <v>21</v>
      </c>
      <c r="M51" s="73" t="s">
        <v>31</v>
      </c>
      <c r="N51" s="647"/>
    </row>
    <row r="52" spans="2:14" ht="15">
      <c r="B52" s="204" t="s">
        <v>321</v>
      </c>
      <c r="C52" s="205" t="s">
        <v>322</v>
      </c>
      <c r="D52" s="584" t="s">
        <v>344</v>
      </c>
      <c r="E52" s="585" t="s">
        <v>35</v>
      </c>
      <c r="F52" s="585" t="s">
        <v>35</v>
      </c>
      <c r="G52" s="245">
        <v>0</v>
      </c>
      <c r="H52" s="245">
        <v>0</v>
      </c>
      <c r="I52" s="245">
        <v>0</v>
      </c>
      <c r="J52" s="245">
        <v>0</v>
      </c>
      <c r="K52" s="245">
        <f>'6. Mangrove Bagek Kembar'!L32</f>
        <v>7</v>
      </c>
      <c r="L52" s="245">
        <f>'6. Mangrove Bagek Kembar'!M32</f>
        <v>7</v>
      </c>
      <c r="M52" s="73" t="s">
        <v>31</v>
      </c>
      <c r="N52" s="647"/>
    </row>
    <row r="53" spans="2:14" ht="15">
      <c r="B53" s="651" t="s">
        <v>6</v>
      </c>
      <c r="C53" s="651"/>
      <c r="D53" s="651"/>
      <c r="E53" s="651"/>
      <c r="F53" s="651"/>
      <c r="G53" s="651"/>
      <c r="H53" s="651"/>
      <c r="I53" s="651"/>
      <c r="J53" s="651"/>
      <c r="K53" s="651"/>
      <c r="L53" s="651"/>
      <c r="M53" s="651"/>
      <c r="N53" s="400"/>
    </row>
    <row r="54" spans="2:14" ht="15" customHeight="1">
      <c r="B54" s="648" t="s">
        <v>107</v>
      </c>
      <c r="C54" s="648"/>
      <c r="D54" s="648"/>
      <c r="E54" s="648"/>
      <c r="F54" s="648"/>
      <c r="G54" s="648"/>
      <c r="H54" s="648"/>
      <c r="I54" s="648"/>
      <c r="J54" s="648"/>
      <c r="K54" s="648"/>
      <c r="L54" s="648"/>
      <c r="M54" s="648"/>
      <c r="N54" s="647" t="s">
        <v>22</v>
      </c>
    </row>
    <row r="55" spans="2:14" ht="15">
      <c r="B55" s="229" t="s">
        <v>171</v>
      </c>
      <c r="C55" s="230" t="s">
        <v>172</v>
      </c>
      <c r="D55" s="586" t="s">
        <v>35</v>
      </c>
      <c r="E55" s="586" t="s">
        <v>65</v>
      </c>
      <c r="F55" s="586" t="s">
        <v>35</v>
      </c>
      <c r="G55" s="59">
        <f>'1Perlindungan KEHATI IT Ampenan'!G50</f>
        <v>0</v>
      </c>
      <c r="H55" s="59">
        <f>'1Perlindungan KEHATI IT Ampenan'!H50</f>
        <v>0</v>
      </c>
      <c r="I55" s="59">
        <f>'1Perlindungan KEHATI IT Ampenan'!I50+'3.Konservasi Kopi Sembalun'!J40</f>
        <v>5</v>
      </c>
      <c r="J55" s="59">
        <f>'1Perlindungan KEHATI IT Ampenan'!J50+'3.Konservasi Kopi Sembalun'!K40</f>
        <v>14</v>
      </c>
      <c r="K55" s="59">
        <f>'1Perlindungan KEHATI IT Ampenan'!K50+'3.Konservasi Kopi Sembalun'!L40</f>
        <v>14</v>
      </c>
      <c r="L55" s="59">
        <f>'1Perlindungan KEHATI IT Ampenan'!L50+'3.Konservasi Kopi Sembalun'!M40</f>
        <v>14</v>
      </c>
      <c r="M55" s="140" t="s">
        <v>32</v>
      </c>
      <c r="N55" s="647"/>
    </row>
    <row r="56" spans="2:14" ht="15">
      <c r="B56" s="185" t="s">
        <v>173</v>
      </c>
      <c r="C56" s="186" t="s">
        <v>174</v>
      </c>
      <c r="D56" s="586" t="s">
        <v>35</v>
      </c>
      <c r="E56" s="586" t="s">
        <v>65</v>
      </c>
      <c r="F56" s="586" t="s">
        <v>35</v>
      </c>
      <c r="G56" s="59">
        <f>'1Perlindungan KEHATI IT Ampenan'!G51</f>
        <v>0</v>
      </c>
      <c r="H56" s="59">
        <f>'1Perlindungan KEHATI IT Ampenan'!H51</f>
        <v>2</v>
      </c>
      <c r="I56" s="59">
        <f>'1Perlindungan KEHATI IT Ampenan'!I51</f>
        <v>2</v>
      </c>
      <c r="J56" s="59">
        <f>'1Perlindungan KEHATI IT Ampenan'!J51</f>
        <v>8</v>
      </c>
      <c r="K56" s="59">
        <f>'1Perlindungan KEHATI IT Ampenan'!K51</f>
        <v>8</v>
      </c>
      <c r="L56" s="59">
        <f>'1Perlindungan KEHATI IT Ampenan'!L51</f>
        <v>8</v>
      </c>
      <c r="M56" s="140" t="s">
        <v>32</v>
      </c>
      <c r="N56" s="647"/>
    </row>
    <row r="57" spans="2:14" ht="15">
      <c r="B57" s="175" t="s">
        <v>175</v>
      </c>
      <c r="C57" s="182" t="s">
        <v>176</v>
      </c>
      <c r="D57" s="586" t="s">
        <v>35</v>
      </c>
      <c r="E57" s="586" t="s">
        <v>65</v>
      </c>
      <c r="F57" s="586" t="s">
        <v>35</v>
      </c>
      <c r="G57" s="59">
        <f>'1Perlindungan KEHATI IT Ampenan'!G52</f>
        <v>7</v>
      </c>
      <c r="H57" s="59">
        <f>'1Perlindungan KEHATI IT Ampenan'!H52</f>
        <v>8</v>
      </c>
      <c r="I57" s="59">
        <f>'1Perlindungan KEHATI IT Ampenan'!I52+'3.Konservasi Kopi Sembalun'!J37</f>
        <v>14</v>
      </c>
      <c r="J57" s="59">
        <f>'1Perlindungan KEHATI IT Ampenan'!J52+'3.Konservasi Kopi Sembalun'!K37</f>
        <v>11</v>
      </c>
      <c r="K57" s="59">
        <f>'1Perlindungan KEHATI IT Ampenan'!K52+'3.Konservasi Kopi Sembalun'!L37</f>
        <v>11</v>
      </c>
      <c r="L57" s="59">
        <f>'1Perlindungan KEHATI IT Ampenan'!L52+'3.Konservasi Kopi Sembalun'!M37</f>
        <v>11</v>
      </c>
      <c r="M57" s="140" t="s">
        <v>32</v>
      </c>
      <c r="N57" s="647"/>
    </row>
    <row r="58" spans="2:14" ht="15">
      <c r="B58" s="175" t="s">
        <v>177</v>
      </c>
      <c r="C58" s="182" t="s">
        <v>178</v>
      </c>
      <c r="D58" s="586" t="s">
        <v>35</v>
      </c>
      <c r="E58" s="586" t="s">
        <v>65</v>
      </c>
      <c r="F58" s="586" t="s">
        <v>35</v>
      </c>
      <c r="G58" s="59">
        <f>'1Perlindungan KEHATI IT Ampenan'!G53</f>
        <v>2</v>
      </c>
      <c r="H58" s="59">
        <f>'1Perlindungan KEHATI IT Ampenan'!H53</f>
        <v>3</v>
      </c>
      <c r="I58" s="59">
        <f>'1Perlindungan KEHATI IT Ampenan'!I53</f>
        <v>4</v>
      </c>
      <c r="J58" s="59">
        <f>'1Perlindungan KEHATI IT Ampenan'!J53</f>
        <v>4</v>
      </c>
      <c r="K58" s="59">
        <f>'1Perlindungan KEHATI IT Ampenan'!K53</f>
        <v>4</v>
      </c>
      <c r="L58" s="59">
        <f>'1Perlindungan KEHATI IT Ampenan'!L53</f>
        <v>4</v>
      </c>
      <c r="M58" s="140" t="s">
        <v>32</v>
      </c>
      <c r="N58" s="647"/>
    </row>
    <row r="59" spans="2:14" ht="15">
      <c r="B59" s="175" t="s">
        <v>179</v>
      </c>
      <c r="C59" s="182" t="s">
        <v>180</v>
      </c>
      <c r="D59" s="586" t="s">
        <v>35</v>
      </c>
      <c r="E59" s="586" t="s">
        <v>65</v>
      </c>
      <c r="F59" s="586" t="s">
        <v>35</v>
      </c>
      <c r="G59" s="59">
        <f>'1Perlindungan KEHATI IT Ampenan'!G54</f>
        <v>6</v>
      </c>
      <c r="H59" s="59">
        <f>'1Perlindungan KEHATI IT Ampenan'!H54</f>
        <v>6</v>
      </c>
      <c r="I59" s="59">
        <f>'1Perlindungan KEHATI IT Ampenan'!I54+'3.Konservasi Kopi Sembalun'!J38</f>
        <v>14</v>
      </c>
      <c r="J59" s="59">
        <f>'1Perlindungan KEHATI IT Ampenan'!J54+'3.Konservasi Kopi Sembalun'!K38</f>
        <v>19</v>
      </c>
      <c r="K59" s="59">
        <f>'1Perlindungan KEHATI IT Ampenan'!K54+'3.Konservasi Kopi Sembalun'!L38</f>
        <v>19</v>
      </c>
      <c r="L59" s="59">
        <f>'1Perlindungan KEHATI IT Ampenan'!L54+'3.Konservasi Kopi Sembalun'!M38</f>
        <v>19</v>
      </c>
      <c r="M59" s="140" t="s">
        <v>32</v>
      </c>
      <c r="N59" s="647"/>
    </row>
    <row r="60" spans="2:14" ht="15">
      <c r="B60" s="175" t="s">
        <v>181</v>
      </c>
      <c r="C60" s="182" t="s">
        <v>182</v>
      </c>
      <c r="D60" s="586" t="s">
        <v>35</v>
      </c>
      <c r="E60" s="586" t="s">
        <v>65</v>
      </c>
      <c r="F60" s="586" t="s">
        <v>35</v>
      </c>
      <c r="G60" s="59">
        <f>'1Perlindungan KEHATI IT Ampenan'!G55</f>
        <v>13</v>
      </c>
      <c r="H60" s="59">
        <f>'1Perlindungan KEHATI IT Ampenan'!H55</f>
        <v>14</v>
      </c>
      <c r="I60" s="59">
        <f>'1Perlindungan KEHATI IT Ampenan'!I55</f>
        <v>14</v>
      </c>
      <c r="J60" s="59">
        <f>'1Perlindungan KEHATI IT Ampenan'!J55</f>
        <v>8</v>
      </c>
      <c r="K60" s="59">
        <f>'1Perlindungan KEHATI IT Ampenan'!K55</f>
        <v>8</v>
      </c>
      <c r="L60" s="59">
        <f>'1Perlindungan KEHATI IT Ampenan'!L55</f>
        <v>8</v>
      </c>
      <c r="M60" s="140" t="s">
        <v>32</v>
      </c>
      <c r="N60" s="647"/>
    </row>
    <row r="61" spans="2:14" ht="15">
      <c r="B61" s="204" t="s">
        <v>183</v>
      </c>
      <c r="C61" s="205" t="s">
        <v>184</v>
      </c>
      <c r="D61" s="586" t="s">
        <v>35</v>
      </c>
      <c r="E61" s="586" t="s">
        <v>65</v>
      </c>
      <c r="F61" s="586" t="s">
        <v>35</v>
      </c>
      <c r="G61" s="59">
        <f>'1Perlindungan KEHATI IT Ampenan'!G56</f>
        <v>0</v>
      </c>
      <c r="H61" s="59">
        <f>'1Perlindungan KEHATI IT Ampenan'!H56</f>
        <v>0</v>
      </c>
      <c r="I61" s="59">
        <f>'1Perlindungan KEHATI IT Ampenan'!I56</f>
        <v>0</v>
      </c>
      <c r="J61" s="59">
        <f>'1Perlindungan KEHATI IT Ampenan'!J56</f>
        <v>4</v>
      </c>
      <c r="K61" s="59">
        <f>'1Perlindungan KEHATI IT Ampenan'!K56</f>
        <v>4</v>
      </c>
      <c r="L61" s="59">
        <f>'1Perlindungan KEHATI IT Ampenan'!L56</f>
        <v>4</v>
      </c>
      <c r="M61" s="140" t="s">
        <v>32</v>
      </c>
      <c r="N61" s="647"/>
    </row>
    <row r="62" spans="2:14" ht="15">
      <c r="B62" s="175" t="s">
        <v>185</v>
      </c>
      <c r="C62" s="182" t="s">
        <v>186</v>
      </c>
      <c r="D62" s="586" t="s">
        <v>35</v>
      </c>
      <c r="E62" s="586" t="s">
        <v>65</v>
      </c>
      <c r="F62" s="586" t="s">
        <v>35</v>
      </c>
      <c r="G62" s="59">
        <f>'1Perlindungan KEHATI IT Ampenan'!G57</f>
        <v>5</v>
      </c>
      <c r="H62" s="59">
        <f>'1Perlindungan KEHATI IT Ampenan'!H57</f>
        <v>5</v>
      </c>
      <c r="I62" s="59">
        <f>'1Perlindungan KEHATI IT Ampenan'!I57</f>
        <v>5</v>
      </c>
      <c r="J62" s="59">
        <f>'1Perlindungan KEHATI IT Ampenan'!J57</f>
        <v>3</v>
      </c>
      <c r="K62" s="59">
        <f>'1Perlindungan KEHATI IT Ampenan'!K57</f>
        <v>3</v>
      </c>
      <c r="L62" s="59">
        <f>'1Perlindungan KEHATI IT Ampenan'!L57</f>
        <v>3</v>
      </c>
      <c r="M62" s="140" t="s">
        <v>32</v>
      </c>
      <c r="N62" s="647"/>
    </row>
    <row r="63" spans="2:14" ht="15">
      <c r="B63" s="175" t="s">
        <v>187</v>
      </c>
      <c r="C63" s="182" t="s">
        <v>188</v>
      </c>
      <c r="D63" s="586" t="s">
        <v>35</v>
      </c>
      <c r="E63" s="586" t="s">
        <v>65</v>
      </c>
      <c r="F63" s="586" t="s">
        <v>35</v>
      </c>
      <c r="G63" s="59">
        <f>'1Perlindungan KEHATI IT Ampenan'!G58</f>
        <v>2</v>
      </c>
      <c r="H63" s="59">
        <f>'1Perlindungan KEHATI IT Ampenan'!H58</f>
        <v>2</v>
      </c>
      <c r="I63" s="59">
        <f>'1Perlindungan KEHATI IT Ampenan'!I58</f>
        <v>2</v>
      </c>
      <c r="J63" s="59">
        <f>'1Perlindungan KEHATI IT Ampenan'!J58</f>
        <v>0</v>
      </c>
      <c r="K63" s="59">
        <f>'1Perlindungan KEHATI IT Ampenan'!K58</f>
        <v>0</v>
      </c>
      <c r="L63" s="59">
        <f>'1Perlindungan KEHATI IT Ampenan'!L58</f>
        <v>0</v>
      </c>
      <c r="M63" s="140" t="s">
        <v>32</v>
      </c>
      <c r="N63" s="647"/>
    </row>
    <row r="64" spans="2:14" ht="15">
      <c r="B64" s="175" t="s">
        <v>189</v>
      </c>
      <c r="C64" s="182" t="s">
        <v>190</v>
      </c>
      <c r="D64" s="586" t="s">
        <v>35</v>
      </c>
      <c r="E64" s="586" t="s">
        <v>65</v>
      </c>
      <c r="F64" s="586" t="s">
        <v>35</v>
      </c>
      <c r="G64" s="59">
        <f>'1Perlindungan KEHATI IT Ampenan'!G59</f>
        <v>1</v>
      </c>
      <c r="H64" s="59">
        <f>'1Perlindungan KEHATI IT Ampenan'!H59</f>
        <v>1</v>
      </c>
      <c r="I64" s="59">
        <f>'1Perlindungan KEHATI IT Ampenan'!I59</f>
        <v>1</v>
      </c>
      <c r="J64" s="59">
        <f>'1Perlindungan KEHATI IT Ampenan'!J59</f>
        <v>1</v>
      </c>
      <c r="K64" s="59">
        <f>'1Perlindungan KEHATI IT Ampenan'!K59</f>
        <v>1</v>
      </c>
      <c r="L64" s="59">
        <f>'1Perlindungan KEHATI IT Ampenan'!L59</f>
        <v>1</v>
      </c>
      <c r="M64" s="140" t="s">
        <v>32</v>
      </c>
      <c r="N64" s="647"/>
    </row>
    <row r="65" spans="2:14" ht="15">
      <c r="B65" s="204" t="s">
        <v>191</v>
      </c>
      <c r="C65" s="205" t="s">
        <v>192</v>
      </c>
      <c r="D65" s="586" t="s">
        <v>35</v>
      </c>
      <c r="E65" s="586" t="s">
        <v>65</v>
      </c>
      <c r="F65" s="586" t="s">
        <v>35</v>
      </c>
      <c r="G65" s="59">
        <f>'1Perlindungan KEHATI IT Ampenan'!G60</f>
        <v>1</v>
      </c>
      <c r="H65" s="59">
        <f>'1Perlindungan KEHATI IT Ampenan'!H60</f>
        <v>2</v>
      </c>
      <c r="I65" s="59">
        <f>'1Perlindungan KEHATI IT Ampenan'!I60</f>
        <v>2</v>
      </c>
      <c r="J65" s="59">
        <f>'1Perlindungan KEHATI IT Ampenan'!J60</f>
        <v>3</v>
      </c>
      <c r="K65" s="59">
        <f>'1Perlindungan KEHATI IT Ampenan'!K60</f>
        <v>3</v>
      </c>
      <c r="L65" s="59">
        <f>'1Perlindungan KEHATI IT Ampenan'!L60</f>
        <v>3</v>
      </c>
      <c r="M65" s="140" t="s">
        <v>32</v>
      </c>
      <c r="N65" s="647"/>
    </row>
    <row r="66" spans="2:14" ht="15">
      <c r="B66" s="204" t="s">
        <v>258</v>
      </c>
      <c r="C66" s="205" t="s">
        <v>259</v>
      </c>
      <c r="D66" s="590" t="s">
        <v>343</v>
      </c>
      <c r="E66" s="590" t="s">
        <v>65</v>
      </c>
      <c r="F66" s="591" t="s">
        <v>35</v>
      </c>
      <c r="G66" s="59">
        <v>0</v>
      </c>
      <c r="H66" s="59">
        <v>0</v>
      </c>
      <c r="I66" s="59">
        <f>'3.Konservasi Kopi Sembalun'!J34</f>
        <v>1</v>
      </c>
      <c r="J66" s="59">
        <f>'3.Konservasi Kopi Sembalun'!K34</f>
        <v>1</v>
      </c>
      <c r="K66" s="59">
        <f>'3.Konservasi Kopi Sembalun'!L34</f>
        <v>2</v>
      </c>
      <c r="L66" s="59">
        <f>'3.Konservasi Kopi Sembalun'!M34</f>
        <v>2</v>
      </c>
      <c r="M66" s="140" t="s">
        <v>32</v>
      </c>
      <c r="N66" s="647"/>
    </row>
    <row r="67" spans="2:14" ht="15">
      <c r="B67" s="185" t="s">
        <v>260</v>
      </c>
      <c r="C67" s="186" t="s">
        <v>261</v>
      </c>
      <c r="D67" s="587" t="s">
        <v>35</v>
      </c>
      <c r="E67" s="588" t="s">
        <v>65</v>
      </c>
      <c r="F67" s="589" t="s">
        <v>35</v>
      </c>
      <c r="G67" s="59">
        <v>0</v>
      </c>
      <c r="H67" s="59">
        <v>0</v>
      </c>
      <c r="I67" s="59">
        <f>'3.Konservasi Kopi Sembalun'!J35</f>
        <v>3</v>
      </c>
      <c r="J67" s="59">
        <f>'3.Konservasi Kopi Sembalun'!K35</f>
        <v>3</v>
      </c>
      <c r="K67" s="59">
        <f>'3.Konservasi Kopi Sembalun'!L35</f>
        <v>3</v>
      </c>
      <c r="L67" s="59">
        <f>'3.Konservasi Kopi Sembalun'!M35</f>
        <v>3</v>
      </c>
      <c r="M67" s="140" t="s">
        <v>32</v>
      </c>
      <c r="N67" s="647"/>
    </row>
    <row r="68" spans="2:14" ht="15">
      <c r="B68" s="175" t="s">
        <v>262</v>
      </c>
      <c r="C68" s="182" t="s">
        <v>263</v>
      </c>
      <c r="D68" s="587" t="s">
        <v>35</v>
      </c>
      <c r="E68" s="588" t="s">
        <v>65</v>
      </c>
      <c r="F68" s="589" t="s">
        <v>35</v>
      </c>
      <c r="G68" s="59">
        <v>0</v>
      </c>
      <c r="H68" s="59">
        <v>0</v>
      </c>
      <c r="I68" s="59">
        <f>'3.Konservasi Kopi Sembalun'!J36</f>
        <v>2</v>
      </c>
      <c r="J68" s="59">
        <f>'3.Konservasi Kopi Sembalun'!K36</f>
        <v>2</v>
      </c>
      <c r="K68" s="59">
        <f>'3.Konservasi Kopi Sembalun'!L36</f>
        <v>2</v>
      </c>
      <c r="L68" s="59">
        <f>'3.Konservasi Kopi Sembalun'!M36</f>
        <v>2</v>
      </c>
      <c r="M68" s="140" t="s">
        <v>32</v>
      </c>
      <c r="N68" s="647"/>
    </row>
    <row r="69" spans="2:14" ht="15">
      <c r="B69" s="175" t="s">
        <v>264</v>
      </c>
      <c r="C69" s="182" t="s">
        <v>265</v>
      </c>
      <c r="D69" s="592" t="s">
        <v>35</v>
      </c>
      <c r="E69" s="593" t="s">
        <v>65</v>
      </c>
      <c r="F69" s="594" t="s">
        <v>35</v>
      </c>
      <c r="G69" s="59">
        <v>0</v>
      </c>
      <c r="H69" s="59">
        <v>0</v>
      </c>
      <c r="I69" s="59">
        <f>'3.Konservasi Kopi Sembalun'!J39</f>
        <v>0</v>
      </c>
      <c r="J69" s="59">
        <f>'3.Konservasi Kopi Sembalun'!K39</f>
        <v>1</v>
      </c>
      <c r="K69" s="59">
        <f>'3.Konservasi Kopi Sembalun'!L39</f>
        <v>1</v>
      </c>
      <c r="L69" s="59">
        <f>'3.Konservasi Kopi Sembalun'!M39</f>
        <v>1</v>
      </c>
      <c r="M69" s="140" t="s">
        <v>32</v>
      </c>
      <c r="N69" s="647"/>
    </row>
    <row r="70" spans="2:14" ht="15">
      <c r="B70" s="175" t="s">
        <v>266</v>
      </c>
      <c r="C70" s="182" t="s">
        <v>267</v>
      </c>
      <c r="D70" s="595" t="s">
        <v>35</v>
      </c>
      <c r="E70" s="596" t="s">
        <v>65</v>
      </c>
      <c r="F70" s="597" t="s">
        <v>35</v>
      </c>
      <c r="G70" s="59">
        <v>0</v>
      </c>
      <c r="H70" s="59">
        <v>0</v>
      </c>
      <c r="I70" s="59">
        <f>'3.Konservasi Kopi Sembalun'!J41</f>
        <v>0</v>
      </c>
      <c r="J70" s="59">
        <f>'3.Konservasi Kopi Sembalun'!K41</f>
        <v>2</v>
      </c>
      <c r="K70" s="59">
        <f>'3.Konservasi Kopi Sembalun'!L41</f>
        <v>2</v>
      </c>
      <c r="L70" s="59">
        <f>'3.Konservasi Kopi Sembalun'!M41</f>
        <v>2</v>
      </c>
      <c r="M70" s="140" t="s">
        <v>32</v>
      </c>
      <c r="N70" s="647"/>
    </row>
    <row r="71" spans="2:14" ht="15">
      <c r="B71" s="208" t="s">
        <v>323</v>
      </c>
      <c r="C71" s="209" t="s">
        <v>101</v>
      </c>
      <c r="D71" s="598" t="s">
        <v>343</v>
      </c>
      <c r="E71" s="599" t="s">
        <v>65</v>
      </c>
      <c r="F71" s="599" t="s">
        <v>35</v>
      </c>
      <c r="G71" s="59">
        <v>0</v>
      </c>
      <c r="H71" s="59">
        <v>0</v>
      </c>
      <c r="I71" s="59">
        <v>0</v>
      </c>
      <c r="J71" s="59">
        <v>0</v>
      </c>
      <c r="K71" s="59">
        <f>'6. Mangrove Bagek Kembar'!L35</f>
        <v>2</v>
      </c>
      <c r="L71" s="59">
        <f>'6. Mangrove Bagek Kembar'!M35</f>
        <v>2</v>
      </c>
      <c r="M71" s="140" t="s">
        <v>32</v>
      </c>
      <c r="N71" s="647"/>
    </row>
    <row r="72" spans="2:14" ht="15">
      <c r="B72" s="208" t="s">
        <v>324</v>
      </c>
      <c r="C72" s="209" t="s">
        <v>102</v>
      </c>
      <c r="D72" s="598" t="s">
        <v>343</v>
      </c>
      <c r="E72" s="599" t="s">
        <v>65</v>
      </c>
      <c r="F72" s="599" t="s">
        <v>35</v>
      </c>
      <c r="G72" s="59">
        <v>0</v>
      </c>
      <c r="H72" s="59">
        <v>0</v>
      </c>
      <c r="I72" s="59">
        <v>0</v>
      </c>
      <c r="J72" s="59">
        <v>0</v>
      </c>
      <c r="K72" s="59">
        <f>'6. Mangrove Bagek Kembar'!L36</f>
        <v>1</v>
      </c>
      <c r="L72" s="59">
        <f>'6. Mangrove Bagek Kembar'!M36</f>
        <v>1</v>
      </c>
      <c r="M72" s="140" t="s">
        <v>32</v>
      </c>
      <c r="N72" s="647"/>
    </row>
    <row r="73" spans="2:14" ht="15">
      <c r="B73" s="208" t="s">
        <v>99</v>
      </c>
      <c r="C73" s="212" t="s">
        <v>100</v>
      </c>
      <c r="D73" s="598" t="s">
        <v>343</v>
      </c>
      <c r="E73" s="599" t="s">
        <v>65</v>
      </c>
      <c r="F73" s="599" t="s">
        <v>35</v>
      </c>
      <c r="G73" s="59">
        <v>0</v>
      </c>
      <c r="H73" s="59">
        <v>0</v>
      </c>
      <c r="I73" s="59">
        <v>0</v>
      </c>
      <c r="J73" s="59">
        <v>0</v>
      </c>
      <c r="K73" s="59">
        <f>'6. Mangrove Bagek Kembar'!L37</f>
        <v>4</v>
      </c>
      <c r="L73" s="59">
        <f>'6. Mangrove Bagek Kembar'!M37</f>
        <v>4</v>
      </c>
      <c r="M73" s="140" t="s">
        <v>32</v>
      </c>
      <c r="N73" s="647"/>
    </row>
    <row r="74" spans="2:14" ht="15">
      <c r="B74" s="208" t="s">
        <v>103</v>
      </c>
      <c r="C74" s="212" t="s">
        <v>104</v>
      </c>
      <c r="D74" s="598" t="s">
        <v>343</v>
      </c>
      <c r="E74" s="599" t="s">
        <v>65</v>
      </c>
      <c r="F74" s="599" t="s">
        <v>35</v>
      </c>
      <c r="G74" s="59">
        <v>0</v>
      </c>
      <c r="H74" s="59">
        <v>0</v>
      </c>
      <c r="I74" s="59">
        <v>0</v>
      </c>
      <c r="J74" s="59">
        <v>0</v>
      </c>
      <c r="K74" s="59">
        <f>'6. Mangrove Bagek Kembar'!L38</f>
        <v>4</v>
      </c>
      <c r="L74" s="59">
        <f>'6. Mangrove Bagek Kembar'!M38</f>
        <v>4</v>
      </c>
      <c r="M74" s="140" t="s">
        <v>32</v>
      </c>
      <c r="N74" s="647"/>
    </row>
    <row r="75" spans="2:14" ht="15">
      <c r="B75" s="208" t="s">
        <v>105</v>
      </c>
      <c r="C75" s="212" t="s">
        <v>106</v>
      </c>
      <c r="D75" s="598" t="s">
        <v>343</v>
      </c>
      <c r="E75" s="599" t="s">
        <v>65</v>
      </c>
      <c r="F75" s="599" t="s">
        <v>35</v>
      </c>
      <c r="G75" s="59">
        <v>0</v>
      </c>
      <c r="H75" s="59">
        <v>0</v>
      </c>
      <c r="I75" s="59">
        <v>0</v>
      </c>
      <c r="J75" s="59">
        <v>0</v>
      </c>
      <c r="K75" s="59">
        <f>'6. Mangrove Bagek Kembar'!L39</f>
        <v>5</v>
      </c>
      <c r="L75" s="59">
        <f>'6. Mangrove Bagek Kembar'!M39</f>
        <v>5</v>
      </c>
      <c r="M75" s="140" t="s">
        <v>32</v>
      </c>
      <c r="N75" s="647"/>
    </row>
    <row r="76" spans="2:14" ht="15">
      <c r="B76" s="648" t="s">
        <v>193</v>
      </c>
      <c r="C76" s="648"/>
      <c r="D76" s="648"/>
      <c r="E76" s="648"/>
      <c r="F76" s="648"/>
      <c r="G76" s="648"/>
      <c r="H76" s="648"/>
      <c r="I76" s="648"/>
      <c r="J76" s="648"/>
      <c r="K76" s="648"/>
      <c r="L76" s="648"/>
      <c r="M76" s="648"/>
      <c r="N76" s="647"/>
    </row>
    <row r="77" spans="2:14" ht="15">
      <c r="B77" s="175" t="s">
        <v>194</v>
      </c>
      <c r="C77" s="182" t="s">
        <v>195</v>
      </c>
      <c r="D77" s="600" t="s">
        <v>35</v>
      </c>
      <c r="E77" s="600" t="s">
        <v>196</v>
      </c>
      <c r="F77" s="600" t="s">
        <v>35</v>
      </c>
      <c r="G77" s="59">
        <f>'1Perlindungan KEHATI IT Ampenan'!G62</f>
        <v>2</v>
      </c>
      <c r="H77" s="59">
        <f>'1Perlindungan KEHATI IT Ampenan'!H62</f>
        <v>2</v>
      </c>
      <c r="I77" s="59">
        <f>'1Perlindungan KEHATI IT Ampenan'!I62</f>
        <v>2</v>
      </c>
      <c r="J77" s="59">
        <f>'1Perlindungan KEHATI IT Ampenan'!J62</f>
        <v>6</v>
      </c>
      <c r="K77" s="59">
        <f>'1Perlindungan KEHATI IT Ampenan'!K62</f>
        <v>6</v>
      </c>
      <c r="L77" s="59">
        <f>'1Perlindungan KEHATI IT Ampenan'!L62</f>
        <v>6</v>
      </c>
      <c r="M77" s="140" t="s">
        <v>32</v>
      </c>
      <c r="N77" s="647"/>
    </row>
    <row r="78" spans="2:14" ht="15">
      <c r="B78" s="175" t="s">
        <v>197</v>
      </c>
      <c r="C78" s="182" t="s">
        <v>198</v>
      </c>
      <c r="D78" s="600" t="s">
        <v>35</v>
      </c>
      <c r="E78" s="600" t="s">
        <v>65</v>
      </c>
      <c r="F78" s="600" t="s">
        <v>35</v>
      </c>
      <c r="G78" s="59">
        <f>'1Perlindungan KEHATI IT Ampenan'!G63</f>
        <v>2</v>
      </c>
      <c r="H78" s="59">
        <f>'1Perlindungan KEHATI IT Ampenan'!H63</f>
        <v>2</v>
      </c>
      <c r="I78" s="59">
        <f>'1Perlindungan KEHATI IT Ampenan'!I63</f>
        <v>2</v>
      </c>
      <c r="J78" s="59">
        <f>'1Perlindungan KEHATI IT Ampenan'!J63</f>
        <v>3</v>
      </c>
      <c r="K78" s="59">
        <f>'1Perlindungan KEHATI IT Ampenan'!K63</f>
        <v>3</v>
      </c>
      <c r="L78" s="59">
        <f>'1Perlindungan KEHATI IT Ampenan'!L63</f>
        <v>3</v>
      </c>
      <c r="M78" s="140" t="s">
        <v>32</v>
      </c>
      <c r="N78" s="647"/>
    </row>
    <row r="79" spans="2:14" ht="15">
      <c r="B79" s="175" t="s">
        <v>199</v>
      </c>
      <c r="C79" s="182" t="s">
        <v>200</v>
      </c>
      <c r="D79" s="600" t="s">
        <v>35</v>
      </c>
      <c r="E79" s="600" t="s">
        <v>196</v>
      </c>
      <c r="F79" s="600" t="s">
        <v>35</v>
      </c>
      <c r="G79" s="59">
        <f>'1Perlindungan KEHATI IT Ampenan'!G64</f>
        <v>4</v>
      </c>
      <c r="H79" s="59">
        <f>'1Perlindungan KEHATI IT Ampenan'!H64</f>
        <v>4</v>
      </c>
      <c r="I79" s="59">
        <f>'1Perlindungan KEHATI IT Ampenan'!I64</f>
        <v>4</v>
      </c>
      <c r="J79" s="59">
        <f>'1Perlindungan KEHATI IT Ampenan'!J64</f>
        <v>4</v>
      </c>
      <c r="K79" s="59">
        <f>'1Perlindungan KEHATI IT Ampenan'!K64</f>
        <v>4</v>
      </c>
      <c r="L79" s="59">
        <f>'1Perlindungan KEHATI IT Ampenan'!L64</f>
        <v>4</v>
      </c>
      <c r="M79" s="140" t="s">
        <v>32</v>
      </c>
      <c r="N79" s="647"/>
    </row>
    <row r="80" spans="2:14" ht="15">
      <c r="B80" s="175" t="s">
        <v>201</v>
      </c>
      <c r="C80" s="182" t="s">
        <v>202</v>
      </c>
      <c r="D80" s="600" t="s">
        <v>35</v>
      </c>
      <c r="E80" s="600" t="s">
        <v>65</v>
      </c>
      <c r="F80" s="600" t="s">
        <v>35</v>
      </c>
      <c r="G80" s="59">
        <f>'1Perlindungan KEHATI IT Ampenan'!G65</f>
        <v>4</v>
      </c>
      <c r="H80" s="59">
        <f>'1Perlindungan KEHATI IT Ampenan'!H65</f>
        <v>4</v>
      </c>
      <c r="I80" s="59">
        <f>'1Perlindungan KEHATI IT Ampenan'!I65+'3.Konservasi Kopi Sembalun'!J54</f>
        <v>12</v>
      </c>
      <c r="J80" s="59">
        <f>'1Perlindungan KEHATI IT Ampenan'!J65+'3.Konservasi Kopi Sembalun'!K54</f>
        <v>13</v>
      </c>
      <c r="K80" s="59">
        <f>'1Perlindungan KEHATI IT Ampenan'!K65+'3.Konservasi Kopi Sembalun'!L54</f>
        <v>14</v>
      </c>
      <c r="L80" s="59">
        <f>'1Perlindungan KEHATI IT Ampenan'!L65+'3.Konservasi Kopi Sembalun'!M54</f>
        <v>14</v>
      </c>
      <c r="M80" s="140" t="s">
        <v>32</v>
      </c>
      <c r="N80" s="647"/>
    </row>
    <row r="81" spans="2:14" ht="15">
      <c r="B81" s="175" t="s">
        <v>203</v>
      </c>
      <c r="C81" s="231" t="s">
        <v>204</v>
      </c>
      <c r="D81" s="600" t="s">
        <v>35</v>
      </c>
      <c r="E81" s="600" t="s">
        <v>66</v>
      </c>
      <c r="F81" s="600" t="s">
        <v>35</v>
      </c>
      <c r="G81" s="59">
        <f>'1Perlindungan KEHATI IT Ampenan'!G66</f>
        <v>2</v>
      </c>
      <c r="H81" s="59">
        <f>'1Perlindungan KEHATI IT Ampenan'!H66</f>
        <v>2</v>
      </c>
      <c r="I81" s="59">
        <f>'1Perlindungan KEHATI IT Ampenan'!I66</f>
        <v>2</v>
      </c>
      <c r="J81" s="59">
        <f>'1Perlindungan KEHATI IT Ampenan'!J66</f>
        <v>1</v>
      </c>
      <c r="K81" s="59">
        <f>'1Perlindungan KEHATI IT Ampenan'!K66</f>
        <v>1</v>
      </c>
      <c r="L81" s="59">
        <f>'1Perlindungan KEHATI IT Ampenan'!L66</f>
        <v>1</v>
      </c>
      <c r="M81" s="140" t="s">
        <v>32</v>
      </c>
      <c r="N81" s="647"/>
    </row>
    <row r="82" spans="2:14" ht="15">
      <c r="B82" s="175" t="s">
        <v>205</v>
      </c>
      <c r="C82" s="182" t="s">
        <v>206</v>
      </c>
      <c r="D82" s="600" t="s">
        <v>35</v>
      </c>
      <c r="E82" s="600" t="s">
        <v>196</v>
      </c>
      <c r="F82" s="600" t="s">
        <v>35</v>
      </c>
      <c r="G82" s="59">
        <f>'1Perlindungan KEHATI IT Ampenan'!G67</f>
        <v>4</v>
      </c>
      <c r="H82" s="59">
        <f>'1Perlindungan KEHATI IT Ampenan'!H67</f>
        <v>4</v>
      </c>
      <c r="I82" s="59">
        <f>'1Perlindungan KEHATI IT Ampenan'!I67+'3.Konservasi Kopi Sembalun'!J56</f>
        <v>16</v>
      </c>
      <c r="J82" s="59">
        <f>'1Perlindungan KEHATI IT Ampenan'!J67+'3.Konservasi Kopi Sembalun'!K56</f>
        <v>15</v>
      </c>
      <c r="K82" s="59">
        <f>'1Perlindungan KEHATI IT Ampenan'!K67+'3.Konservasi Kopi Sembalun'!L56</f>
        <v>15</v>
      </c>
      <c r="L82" s="59">
        <f>'1Perlindungan KEHATI IT Ampenan'!L67+'3.Konservasi Kopi Sembalun'!M56</f>
        <v>15</v>
      </c>
      <c r="M82" s="140" t="s">
        <v>32</v>
      </c>
      <c r="N82" s="647"/>
    </row>
    <row r="83" spans="2:14" ht="15">
      <c r="B83" s="175" t="s">
        <v>207</v>
      </c>
      <c r="C83" s="182" t="s">
        <v>208</v>
      </c>
      <c r="D83" s="600" t="s">
        <v>35</v>
      </c>
      <c r="E83" s="600" t="s">
        <v>65</v>
      </c>
      <c r="F83" s="600" t="s">
        <v>35</v>
      </c>
      <c r="G83" s="59">
        <f>'1Perlindungan KEHATI IT Ampenan'!G68</f>
        <v>5</v>
      </c>
      <c r="H83" s="59">
        <f>'1Perlindungan KEHATI IT Ampenan'!H68</f>
        <v>5</v>
      </c>
      <c r="I83" s="59">
        <f>'1Perlindungan KEHATI IT Ampenan'!I68</f>
        <v>5</v>
      </c>
      <c r="J83" s="59">
        <f>'1Perlindungan KEHATI IT Ampenan'!J68</f>
        <v>5</v>
      </c>
      <c r="K83" s="59">
        <f>'1Perlindungan KEHATI IT Ampenan'!K68</f>
        <v>6</v>
      </c>
      <c r="L83" s="59">
        <f>'1Perlindungan KEHATI IT Ampenan'!L68</f>
        <v>6</v>
      </c>
      <c r="M83" s="140" t="s">
        <v>32</v>
      </c>
      <c r="N83" s="647"/>
    </row>
    <row r="84" spans="2:14" ht="15">
      <c r="B84" s="175" t="s">
        <v>209</v>
      </c>
      <c r="C84" s="182" t="s">
        <v>210</v>
      </c>
      <c r="D84" s="600" t="s">
        <v>35</v>
      </c>
      <c r="E84" s="600" t="s">
        <v>65</v>
      </c>
      <c r="F84" s="600" t="s">
        <v>35</v>
      </c>
      <c r="G84" s="59">
        <f>'1Perlindungan KEHATI IT Ampenan'!G69</f>
        <v>1</v>
      </c>
      <c r="H84" s="59">
        <f>'1Perlindungan KEHATI IT Ampenan'!H69</f>
        <v>1</v>
      </c>
      <c r="I84" s="59">
        <f>'1Perlindungan KEHATI IT Ampenan'!I69</f>
        <v>1</v>
      </c>
      <c r="J84" s="59">
        <f>'1Perlindungan KEHATI IT Ampenan'!J69</f>
        <v>2</v>
      </c>
      <c r="K84" s="59">
        <f>'1Perlindungan KEHATI IT Ampenan'!K69</f>
        <v>3</v>
      </c>
      <c r="L84" s="59">
        <f>'1Perlindungan KEHATI IT Ampenan'!L69</f>
        <v>3</v>
      </c>
      <c r="M84" s="140" t="s">
        <v>32</v>
      </c>
      <c r="N84" s="647"/>
    </row>
    <row r="85" spans="2:14" ht="15">
      <c r="B85" s="226" t="s">
        <v>211</v>
      </c>
      <c r="C85" s="205" t="s">
        <v>212</v>
      </c>
      <c r="D85" s="600" t="s">
        <v>35</v>
      </c>
      <c r="E85" s="600" t="s">
        <v>65</v>
      </c>
      <c r="F85" s="600" t="s">
        <v>35</v>
      </c>
      <c r="G85" s="59">
        <f>'1Perlindungan KEHATI IT Ampenan'!G70</f>
        <v>7</v>
      </c>
      <c r="H85" s="59">
        <f>'1Perlindungan KEHATI IT Ampenan'!H70</f>
        <v>7</v>
      </c>
      <c r="I85" s="59">
        <f>'1Perlindungan KEHATI IT Ampenan'!I70+'3.Konservasi Kopi Sembalun'!J57</f>
        <v>14</v>
      </c>
      <c r="J85" s="59">
        <f>'1Perlindungan KEHATI IT Ampenan'!J70+'3.Konservasi Kopi Sembalun'!K57</f>
        <v>16</v>
      </c>
      <c r="K85" s="59">
        <f>'1Perlindungan KEHATI IT Ampenan'!K70+'3.Konservasi Kopi Sembalun'!L57</f>
        <v>17</v>
      </c>
      <c r="L85" s="59">
        <f>'1Perlindungan KEHATI IT Ampenan'!L70+'3.Konservasi Kopi Sembalun'!M57</f>
        <v>17</v>
      </c>
      <c r="M85" s="140" t="s">
        <v>32</v>
      </c>
      <c r="N85" s="647"/>
    </row>
    <row r="86" spans="2:14" ht="15">
      <c r="B86" s="175" t="s">
        <v>213</v>
      </c>
      <c r="C86" s="186" t="s">
        <v>214</v>
      </c>
      <c r="D86" s="600" t="s">
        <v>35</v>
      </c>
      <c r="E86" s="600" t="s">
        <v>65</v>
      </c>
      <c r="F86" s="600" t="s">
        <v>35</v>
      </c>
      <c r="G86" s="59">
        <f>'1Perlindungan KEHATI IT Ampenan'!G71</f>
        <v>1</v>
      </c>
      <c r="H86" s="59">
        <f>'1Perlindungan KEHATI IT Ampenan'!H71</f>
        <v>1</v>
      </c>
      <c r="I86" s="59">
        <f>'1Perlindungan KEHATI IT Ampenan'!I71</f>
        <v>1</v>
      </c>
      <c r="J86" s="59">
        <f>'1Perlindungan KEHATI IT Ampenan'!J71</f>
        <v>1</v>
      </c>
      <c r="K86" s="59">
        <f>'1Perlindungan KEHATI IT Ampenan'!K71</f>
        <v>1</v>
      </c>
      <c r="L86" s="59">
        <f>'1Perlindungan KEHATI IT Ampenan'!L71</f>
        <v>1</v>
      </c>
      <c r="M86" s="140" t="s">
        <v>32</v>
      </c>
      <c r="N86" s="647"/>
    </row>
    <row r="87" spans="2:14" ht="15">
      <c r="B87" s="175" t="s">
        <v>215</v>
      </c>
      <c r="C87" s="182" t="s">
        <v>216</v>
      </c>
      <c r="D87" s="600" t="s">
        <v>35</v>
      </c>
      <c r="E87" s="600" t="s">
        <v>65</v>
      </c>
      <c r="F87" s="600" t="s">
        <v>35</v>
      </c>
      <c r="G87" s="59">
        <f>'1Perlindungan KEHATI IT Ampenan'!G72</f>
        <v>6</v>
      </c>
      <c r="H87" s="59">
        <f>'1Perlindungan KEHATI IT Ampenan'!H72</f>
        <v>6</v>
      </c>
      <c r="I87" s="59">
        <f>'1Perlindungan KEHATI IT Ampenan'!I72</f>
        <v>6</v>
      </c>
      <c r="J87" s="59">
        <f>'1Perlindungan KEHATI IT Ampenan'!J72</f>
        <v>7</v>
      </c>
      <c r="K87" s="59">
        <f>'1Perlindungan KEHATI IT Ampenan'!K72</f>
        <v>7</v>
      </c>
      <c r="L87" s="59">
        <f>'1Perlindungan KEHATI IT Ampenan'!L72</f>
        <v>7</v>
      </c>
      <c r="M87" s="140" t="s">
        <v>32</v>
      </c>
      <c r="N87" s="647"/>
    </row>
    <row r="88" spans="2:14" ht="15">
      <c r="B88" s="175" t="s">
        <v>217</v>
      </c>
      <c r="C88" s="182" t="s">
        <v>218</v>
      </c>
      <c r="D88" s="600" t="s">
        <v>35</v>
      </c>
      <c r="E88" s="600" t="s">
        <v>65</v>
      </c>
      <c r="F88" s="600" t="s">
        <v>35</v>
      </c>
      <c r="G88" s="59">
        <f>'1Perlindungan KEHATI IT Ampenan'!G73</f>
        <v>6</v>
      </c>
      <c r="H88" s="59">
        <f>'1Perlindungan KEHATI IT Ampenan'!H73</f>
        <v>6</v>
      </c>
      <c r="I88" s="59">
        <f>'1Perlindungan KEHATI IT Ampenan'!I73+'3.Konservasi Kopi Sembalun'!J60</f>
        <v>11</v>
      </c>
      <c r="J88" s="59">
        <f>'1Perlindungan KEHATI IT Ampenan'!J73+'3.Konservasi Kopi Sembalun'!K60</f>
        <v>13</v>
      </c>
      <c r="K88" s="59">
        <f>'1Perlindungan KEHATI IT Ampenan'!K73+'3.Konservasi Kopi Sembalun'!L60</f>
        <v>13</v>
      </c>
      <c r="L88" s="59">
        <f>'1Perlindungan KEHATI IT Ampenan'!L73+'3.Konservasi Kopi Sembalun'!M60</f>
        <v>13</v>
      </c>
      <c r="M88" s="140" t="s">
        <v>32</v>
      </c>
      <c r="N88" s="647"/>
    </row>
    <row r="89" spans="2:14" ht="15">
      <c r="B89" s="204" t="s">
        <v>219</v>
      </c>
      <c r="C89" s="205" t="s">
        <v>220</v>
      </c>
      <c r="D89" s="600" t="s">
        <v>35</v>
      </c>
      <c r="E89" s="602" t="s">
        <v>196</v>
      </c>
      <c r="F89" s="600" t="s">
        <v>35</v>
      </c>
      <c r="G89" s="59">
        <f>'1Perlindungan KEHATI IT Ampenan'!G74</f>
        <v>4</v>
      </c>
      <c r="H89" s="59">
        <f>'1Perlindungan KEHATI IT Ampenan'!H74</f>
        <v>4</v>
      </c>
      <c r="I89" s="59">
        <f>'1Perlindungan KEHATI IT Ampenan'!I74+'3.Konservasi Kopi Sembalun'!J61</f>
        <v>6</v>
      </c>
      <c r="J89" s="59">
        <f>'1Perlindungan KEHATI IT Ampenan'!J74+'3.Konservasi Kopi Sembalun'!K61</f>
        <v>5</v>
      </c>
      <c r="K89" s="59">
        <f>'1Perlindungan KEHATI IT Ampenan'!K74+'3.Konservasi Kopi Sembalun'!L61</f>
        <v>6</v>
      </c>
      <c r="L89" s="59">
        <f>'1Perlindungan KEHATI IT Ampenan'!L74+'3.Konservasi Kopi Sembalun'!M61</f>
        <v>6</v>
      </c>
      <c r="M89" s="140" t="s">
        <v>32</v>
      </c>
      <c r="N89" s="647"/>
    </row>
    <row r="90" spans="2:14" ht="15">
      <c r="B90" s="204" t="s">
        <v>221</v>
      </c>
      <c r="C90" s="205" t="s">
        <v>222</v>
      </c>
      <c r="D90" s="600" t="s">
        <v>35</v>
      </c>
      <c r="E90" s="601" t="s">
        <v>65</v>
      </c>
      <c r="F90" s="601" t="s">
        <v>35</v>
      </c>
      <c r="G90" s="59">
        <f>'1Perlindungan KEHATI IT Ampenan'!G75</f>
        <v>0</v>
      </c>
      <c r="H90" s="59">
        <f>'1Perlindungan KEHATI IT Ampenan'!H75</f>
        <v>0</v>
      </c>
      <c r="I90" s="59">
        <f>'1Perlindungan KEHATI IT Ampenan'!I75</f>
        <v>0</v>
      </c>
      <c r="J90" s="59">
        <f>'1Perlindungan KEHATI IT Ampenan'!J75</f>
        <v>7</v>
      </c>
      <c r="K90" s="59">
        <f>'1Perlindungan KEHATI IT Ampenan'!K75</f>
        <v>7</v>
      </c>
      <c r="L90" s="59">
        <f>'1Perlindungan KEHATI IT Ampenan'!L75</f>
        <v>7</v>
      </c>
      <c r="M90" s="140" t="s">
        <v>32</v>
      </c>
      <c r="N90" s="647"/>
    </row>
    <row r="91" spans="2:14" ht="15">
      <c r="B91" s="204" t="s">
        <v>223</v>
      </c>
      <c r="C91" s="230" t="s">
        <v>224</v>
      </c>
      <c r="D91" s="600" t="s">
        <v>35</v>
      </c>
      <c r="E91" s="600" t="s">
        <v>196</v>
      </c>
      <c r="F91" s="600" t="s">
        <v>35</v>
      </c>
      <c r="G91" s="59">
        <f>'1Perlindungan KEHATI IT Ampenan'!G76</f>
        <v>18</v>
      </c>
      <c r="H91" s="59">
        <f>'1Perlindungan KEHATI IT Ampenan'!H76</f>
        <v>19</v>
      </c>
      <c r="I91" s="59">
        <f>'1Perlindungan KEHATI IT Ampenan'!I76+'3.Konservasi Kopi Sembalun'!J62</f>
        <v>32</v>
      </c>
      <c r="J91" s="59">
        <f>'1Perlindungan KEHATI IT Ampenan'!J76+'3.Konservasi Kopi Sembalun'!K62</f>
        <v>32</v>
      </c>
      <c r="K91" s="59">
        <f>'1Perlindungan KEHATI IT Ampenan'!K76+'3.Konservasi Kopi Sembalun'!L62</f>
        <v>33</v>
      </c>
      <c r="L91" s="59">
        <f>'1Perlindungan KEHATI IT Ampenan'!L76+'3.Konservasi Kopi Sembalun'!M62</f>
        <v>33</v>
      </c>
      <c r="M91" s="140" t="s">
        <v>32</v>
      </c>
      <c r="N91" s="647"/>
    </row>
    <row r="92" spans="2:14" ht="15">
      <c r="B92" s="204" t="s">
        <v>225</v>
      </c>
      <c r="C92" s="205" t="s">
        <v>226</v>
      </c>
      <c r="D92" s="600" t="s">
        <v>35</v>
      </c>
      <c r="E92" s="600" t="s">
        <v>196</v>
      </c>
      <c r="F92" s="600" t="s">
        <v>35</v>
      </c>
      <c r="G92" s="59">
        <f>'1Perlindungan KEHATI IT Ampenan'!G77</f>
        <v>6</v>
      </c>
      <c r="H92" s="59">
        <f>'1Perlindungan KEHATI IT Ampenan'!H77</f>
        <v>8</v>
      </c>
      <c r="I92" s="59">
        <f>'1Perlindungan KEHATI IT Ampenan'!I77+'3.Konservasi Kopi Sembalun'!J63</f>
        <v>23</v>
      </c>
      <c r="J92" s="59">
        <f>'1Perlindungan KEHATI IT Ampenan'!J77+'3.Konservasi Kopi Sembalun'!K63</f>
        <v>45</v>
      </c>
      <c r="K92" s="59">
        <f>'1Perlindungan KEHATI IT Ampenan'!K77+'3.Konservasi Kopi Sembalun'!L63</f>
        <v>46</v>
      </c>
      <c r="L92" s="59">
        <f>'1Perlindungan KEHATI IT Ampenan'!L77+'3.Konservasi Kopi Sembalun'!M63</f>
        <v>46</v>
      </c>
      <c r="M92" s="140" t="s">
        <v>32</v>
      </c>
      <c r="N92" s="647"/>
    </row>
    <row r="93" spans="2:14" ht="15">
      <c r="B93" s="175" t="s">
        <v>268</v>
      </c>
      <c r="C93" s="182" t="s">
        <v>269</v>
      </c>
      <c r="D93" s="603" t="s">
        <v>35</v>
      </c>
      <c r="E93" s="604" t="s">
        <v>196</v>
      </c>
      <c r="F93" s="605" t="s">
        <v>35</v>
      </c>
      <c r="G93" s="105">
        <v>0</v>
      </c>
      <c r="H93" s="105">
        <v>0</v>
      </c>
      <c r="I93" s="105">
        <f>'3.Konservasi Kopi Sembalun'!J43</f>
        <v>2</v>
      </c>
      <c r="J93" s="105">
        <f>'3.Konservasi Kopi Sembalun'!K43</f>
        <v>2</v>
      </c>
      <c r="K93" s="105">
        <f>'3.Konservasi Kopi Sembalun'!L43</f>
        <v>2</v>
      </c>
      <c r="L93" s="105">
        <f>'3.Konservasi Kopi Sembalun'!M43</f>
        <v>2</v>
      </c>
      <c r="M93" s="140" t="s">
        <v>32</v>
      </c>
      <c r="N93" s="647"/>
    </row>
    <row r="94" spans="2:14" ht="15">
      <c r="B94" s="175" t="s">
        <v>270</v>
      </c>
      <c r="C94" s="182" t="s">
        <v>271</v>
      </c>
      <c r="D94" s="603" t="s">
        <v>35</v>
      </c>
      <c r="E94" s="604" t="s">
        <v>65</v>
      </c>
      <c r="F94" s="605" t="s">
        <v>35</v>
      </c>
      <c r="G94" s="105">
        <v>0</v>
      </c>
      <c r="H94" s="105">
        <v>0</v>
      </c>
      <c r="I94" s="105">
        <f>'3.Konservasi Kopi Sembalun'!J44</f>
        <v>3</v>
      </c>
      <c r="J94" s="105">
        <f>'3.Konservasi Kopi Sembalun'!K44</f>
        <v>3</v>
      </c>
      <c r="K94" s="105">
        <f>'3.Konservasi Kopi Sembalun'!L44</f>
        <v>3</v>
      </c>
      <c r="L94" s="105">
        <f>'3.Konservasi Kopi Sembalun'!M44</f>
        <v>3</v>
      </c>
      <c r="M94" s="140" t="s">
        <v>32</v>
      </c>
      <c r="N94" s="647"/>
    </row>
    <row r="95" spans="2:14" ht="15">
      <c r="B95" s="175" t="s">
        <v>272</v>
      </c>
      <c r="C95" s="182" t="s">
        <v>273</v>
      </c>
      <c r="D95" s="603" t="s">
        <v>35</v>
      </c>
      <c r="E95" s="604" t="s">
        <v>196</v>
      </c>
      <c r="F95" s="605" t="s">
        <v>35</v>
      </c>
      <c r="G95" s="105">
        <v>0</v>
      </c>
      <c r="H95" s="105">
        <v>0</v>
      </c>
      <c r="I95" s="105">
        <f>'3.Konservasi Kopi Sembalun'!J45</f>
        <v>4</v>
      </c>
      <c r="J95" s="105">
        <f>'3.Konservasi Kopi Sembalun'!K45</f>
        <v>4</v>
      </c>
      <c r="K95" s="105">
        <f>'3.Konservasi Kopi Sembalun'!L45</f>
        <v>4</v>
      </c>
      <c r="L95" s="105">
        <f>'3.Konservasi Kopi Sembalun'!M45</f>
        <v>4</v>
      </c>
      <c r="M95" s="140" t="s">
        <v>32</v>
      </c>
      <c r="N95" s="647"/>
    </row>
    <row r="96" spans="2:14" ht="15">
      <c r="B96" s="175" t="s">
        <v>274</v>
      </c>
      <c r="C96" s="182" t="s">
        <v>275</v>
      </c>
      <c r="D96" s="603" t="s">
        <v>35</v>
      </c>
      <c r="E96" s="604" t="s">
        <v>196</v>
      </c>
      <c r="F96" s="605" t="s">
        <v>35</v>
      </c>
      <c r="G96" s="105">
        <v>0</v>
      </c>
      <c r="H96" s="105">
        <v>0</v>
      </c>
      <c r="I96" s="105">
        <f>'3.Konservasi Kopi Sembalun'!J46</f>
        <v>7</v>
      </c>
      <c r="J96" s="105">
        <f>'3.Konservasi Kopi Sembalun'!K46</f>
        <v>7</v>
      </c>
      <c r="K96" s="105">
        <f>'3.Konservasi Kopi Sembalun'!L46</f>
        <v>7</v>
      </c>
      <c r="L96" s="105">
        <f>'3.Konservasi Kopi Sembalun'!M46</f>
        <v>7</v>
      </c>
      <c r="M96" s="140" t="s">
        <v>32</v>
      </c>
      <c r="N96" s="647"/>
    </row>
    <row r="97" spans="2:14" ht="15">
      <c r="B97" s="175" t="s">
        <v>276</v>
      </c>
      <c r="C97" s="182" t="s">
        <v>277</v>
      </c>
      <c r="D97" s="603" t="s">
        <v>35</v>
      </c>
      <c r="E97" s="604" t="s">
        <v>196</v>
      </c>
      <c r="F97" s="605" t="s">
        <v>35</v>
      </c>
      <c r="G97" s="105">
        <v>0</v>
      </c>
      <c r="H97" s="105">
        <v>0</v>
      </c>
      <c r="I97" s="105">
        <f>'3.Konservasi Kopi Sembalun'!J47</f>
        <v>2</v>
      </c>
      <c r="J97" s="105">
        <f>'3.Konservasi Kopi Sembalun'!K47</f>
        <v>2</v>
      </c>
      <c r="K97" s="105">
        <f>'3.Konservasi Kopi Sembalun'!L47</f>
        <v>2</v>
      </c>
      <c r="L97" s="105">
        <f>'3.Konservasi Kopi Sembalun'!M47</f>
        <v>2</v>
      </c>
      <c r="M97" s="140" t="s">
        <v>32</v>
      </c>
      <c r="N97" s="647"/>
    </row>
    <row r="98" spans="2:14" ht="15">
      <c r="B98" s="175" t="s">
        <v>278</v>
      </c>
      <c r="C98" s="176" t="s">
        <v>279</v>
      </c>
      <c r="D98" s="603" t="s">
        <v>35</v>
      </c>
      <c r="E98" s="604" t="s">
        <v>196</v>
      </c>
      <c r="F98" s="605" t="s">
        <v>35</v>
      </c>
      <c r="G98" s="105">
        <v>0</v>
      </c>
      <c r="H98" s="105">
        <v>0</v>
      </c>
      <c r="I98" s="105">
        <f>'3.Konservasi Kopi Sembalun'!J48</f>
        <v>0</v>
      </c>
      <c r="J98" s="105">
        <f>'3.Konservasi Kopi Sembalun'!K48</f>
        <v>4</v>
      </c>
      <c r="K98" s="105">
        <f>'3.Konservasi Kopi Sembalun'!L48</f>
        <v>4</v>
      </c>
      <c r="L98" s="105">
        <f>'3.Konservasi Kopi Sembalun'!M48</f>
        <v>4</v>
      </c>
      <c r="M98" s="140" t="s">
        <v>32</v>
      </c>
      <c r="N98" s="647"/>
    </row>
    <row r="99" spans="2:14" ht="15">
      <c r="B99" s="175" t="s">
        <v>280</v>
      </c>
      <c r="C99" s="182" t="s">
        <v>281</v>
      </c>
      <c r="D99" s="603" t="s">
        <v>35</v>
      </c>
      <c r="E99" s="604" t="s">
        <v>196</v>
      </c>
      <c r="F99" s="605" t="s">
        <v>35</v>
      </c>
      <c r="G99" s="105">
        <v>0</v>
      </c>
      <c r="H99" s="105">
        <v>0</v>
      </c>
      <c r="I99" s="105">
        <f>'3.Konservasi Kopi Sembalun'!J49</f>
        <v>1</v>
      </c>
      <c r="J99" s="105">
        <f>'3.Konservasi Kopi Sembalun'!K49</f>
        <v>1</v>
      </c>
      <c r="K99" s="105">
        <f>'3.Konservasi Kopi Sembalun'!L49</f>
        <v>1</v>
      </c>
      <c r="L99" s="105">
        <f>'3.Konservasi Kopi Sembalun'!M49</f>
        <v>1</v>
      </c>
      <c r="M99" s="140" t="s">
        <v>32</v>
      </c>
      <c r="N99" s="647"/>
    </row>
    <row r="100" spans="2:14" ht="15">
      <c r="B100" s="175" t="s">
        <v>282</v>
      </c>
      <c r="C100" s="182" t="s">
        <v>283</v>
      </c>
      <c r="D100" s="603" t="s">
        <v>35</v>
      </c>
      <c r="E100" s="604" t="s">
        <v>196</v>
      </c>
      <c r="F100" s="605" t="s">
        <v>35</v>
      </c>
      <c r="G100" s="105">
        <v>0</v>
      </c>
      <c r="H100" s="105">
        <v>0</v>
      </c>
      <c r="I100" s="105">
        <f>'3.Konservasi Kopi Sembalun'!J50</f>
        <v>3</v>
      </c>
      <c r="J100" s="105">
        <f>'3.Konservasi Kopi Sembalun'!K50</f>
        <v>3</v>
      </c>
      <c r="K100" s="105">
        <f>'3.Konservasi Kopi Sembalun'!L50</f>
        <v>3</v>
      </c>
      <c r="L100" s="105">
        <f>'3.Konservasi Kopi Sembalun'!M50</f>
        <v>3</v>
      </c>
      <c r="M100" s="140" t="s">
        <v>32</v>
      </c>
      <c r="N100" s="647"/>
    </row>
    <row r="101" spans="2:14" ht="15">
      <c r="B101" s="175" t="s">
        <v>284</v>
      </c>
      <c r="C101" s="182" t="s">
        <v>285</v>
      </c>
      <c r="D101" s="603" t="s">
        <v>35</v>
      </c>
      <c r="E101" s="604" t="s">
        <v>196</v>
      </c>
      <c r="F101" s="605" t="s">
        <v>35</v>
      </c>
      <c r="G101" s="105">
        <v>0</v>
      </c>
      <c r="H101" s="105">
        <v>0</v>
      </c>
      <c r="I101" s="105">
        <f>'3.Konservasi Kopi Sembalun'!J51</f>
        <v>2</v>
      </c>
      <c r="J101" s="105">
        <f>'3.Konservasi Kopi Sembalun'!K51</f>
        <v>2</v>
      </c>
      <c r="K101" s="105">
        <f>'3.Konservasi Kopi Sembalun'!L51</f>
        <v>2</v>
      </c>
      <c r="L101" s="105">
        <f>'3.Konservasi Kopi Sembalun'!M51</f>
        <v>2</v>
      </c>
      <c r="M101" s="140" t="s">
        <v>32</v>
      </c>
      <c r="N101" s="647"/>
    </row>
    <row r="102" spans="2:14" ht="15">
      <c r="B102" s="175" t="s">
        <v>287</v>
      </c>
      <c r="C102" s="182" t="s">
        <v>288</v>
      </c>
      <c r="D102" s="606" t="s">
        <v>35</v>
      </c>
      <c r="E102" s="607" t="s">
        <v>196</v>
      </c>
      <c r="F102" s="608" t="s">
        <v>35</v>
      </c>
      <c r="G102" s="105">
        <v>0</v>
      </c>
      <c r="H102" s="105">
        <v>0</v>
      </c>
      <c r="I102" s="105">
        <f>'3.Konservasi Kopi Sembalun'!J53</f>
        <v>2</v>
      </c>
      <c r="J102" s="105">
        <f>'3.Konservasi Kopi Sembalun'!K53</f>
        <v>2</v>
      </c>
      <c r="K102" s="105">
        <f>'3.Konservasi Kopi Sembalun'!L53</f>
        <v>2</v>
      </c>
      <c r="L102" s="105">
        <f>'3.Konservasi Kopi Sembalun'!M53</f>
        <v>2</v>
      </c>
      <c r="M102" s="140" t="s">
        <v>32</v>
      </c>
      <c r="N102" s="647"/>
    </row>
    <row r="103" spans="2:14" ht="15">
      <c r="B103" s="175" t="s">
        <v>289</v>
      </c>
      <c r="C103" s="182" t="s">
        <v>290</v>
      </c>
      <c r="D103" s="609" t="s">
        <v>35</v>
      </c>
      <c r="E103" s="610" t="s">
        <v>65</v>
      </c>
      <c r="F103" s="611" t="s">
        <v>35</v>
      </c>
      <c r="G103" s="105">
        <v>0</v>
      </c>
      <c r="H103" s="105">
        <v>0</v>
      </c>
      <c r="I103" s="105">
        <f>'3.Konservasi Kopi Sembalun'!J55</f>
        <v>0</v>
      </c>
      <c r="J103" s="105">
        <f>'3.Konservasi Kopi Sembalun'!K55</f>
        <v>3</v>
      </c>
      <c r="K103" s="105">
        <f>'3.Konservasi Kopi Sembalun'!L55</f>
        <v>3</v>
      </c>
      <c r="L103" s="105">
        <f>'3.Konservasi Kopi Sembalun'!M55</f>
        <v>3</v>
      </c>
      <c r="M103" s="140" t="s">
        <v>32</v>
      </c>
      <c r="N103" s="647"/>
    </row>
    <row r="104" spans="2:14" ht="15">
      <c r="B104" s="175" t="s">
        <v>215</v>
      </c>
      <c r="C104" s="182" t="s">
        <v>291</v>
      </c>
      <c r="D104" s="612" t="s">
        <v>35</v>
      </c>
      <c r="E104" s="613" t="s">
        <v>65</v>
      </c>
      <c r="F104" s="614" t="s">
        <v>35</v>
      </c>
      <c r="G104" s="105">
        <v>0</v>
      </c>
      <c r="H104" s="105">
        <v>0</v>
      </c>
      <c r="I104" s="105">
        <f>'3.Konservasi Kopi Sembalun'!J58</f>
        <v>3</v>
      </c>
      <c r="J104" s="105">
        <f>'3.Konservasi Kopi Sembalun'!K58</f>
        <v>3</v>
      </c>
      <c r="K104" s="105">
        <f>'3.Konservasi Kopi Sembalun'!L58</f>
        <v>3</v>
      </c>
      <c r="L104" s="105">
        <f>'3.Konservasi Kopi Sembalun'!M58</f>
        <v>3</v>
      </c>
      <c r="M104" s="140" t="s">
        <v>32</v>
      </c>
      <c r="N104" s="647"/>
    </row>
    <row r="105" spans="2:14" ht="15">
      <c r="B105" s="175" t="s">
        <v>292</v>
      </c>
      <c r="C105" s="191" t="s">
        <v>293</v>
      </c>
      <c r="D105" s="612" t="s">
        <v>35</v>
      </c>
      <c r="E105" s="613" t="s">
        <v>65</v>
      </c>
      <c r="F105" s="614" t="s">
        <v>35</v>
      </c>
      <c r="G105" s="105">
        <v>0</v>
      </c>
      <c r="H105" s="105">
        <v>0</v>
      </c>
      <c r="I105" s="105">
        <f>'3.Konservasi Kopi Sembalun'!J59</f>
        <v>2</v>
      </c>
      <c r="J105" s="105">
        <f>'3.Konservasi Kopi Sembalun'!K59</f>
        <v>2</v>
      </c>
      <c r="K105" s="105">
        <f>'3.Konservasi Kopi Sembalun'!L59</f>
        <v>2</v>
      </c>
      <c r="L105" s="105">
        <f>'3.Konservasi Kopi Sembalun'!M59</f>
        <v>2</v>
      </c>
      <c r="M105" s="140" t="s">
        <v>32</v>
      </c>
      <c r="N105" s="647"/>
    </row>
    <row r="106" spans="2:14" ht="15">
      <c r="B106" s="16" t="s">
        <v>341</v>
      </c>
      <c r="C106" s="17" t="s">
        <v>342</v>
      </c>
      <c r="D106" s="615" t="s">
        <v>344</v>
      </c>
      <c r="E106" s="615" t="s">
        <v>35</v>
      </c>
      <c r="F106" s="615" t="s">
        <v>35</v>
      </c>
      <c r="G106" s="105">
        <v>0</v>
      </c>
      <c r="H106" s="105">
        <v>0</v>
      </c>
      <c r="I106" s="105">
        <v>0</v>
      </c>
      <c r="J106" s="105">
        <v>0</v>
      </c>
      <c r="K106" s="105">
        <f>'2.Penanaman Pohon Palem Botol'!L27</f>
        <v>7</v>
      </c>
      <c r="L106" s="105">
        <f>'2.Penanaman Pohon Palem Botol'!M27</f>
        <v>7</v>
      </c>
      <c r="M106" s="140" t="s">
        <v>32</v>
      </c>
      <c r="N106" s="647"/>
    </row>
    <row r="107" spans="2:14" ht="15">
      <c r="B107" s="648" t="s">
        <v>113</v>
      </c>
      <c r="C107" s="648"/>
      <c r="D107" s="648"/>
      <c r="E107" s="648"/>
      <c r="F107" s="648"/>
      <c r="G107" s="648"/>
      <c r="H107" s="648"/>
      <c r="I107" s="648"/>
      <c r="J107" s="648"/>
      <c r="K107" s="648"/>
      <c r="L107" s="648"/>
      <c r="M107" s="648"/>
      <c r="N107" s="647"/>
    </row>
    <row r="108" spans="2:14" ht="15">
      <c r="B108" s="204" t="s">
        <v>227</v>
      </c>
      <c r="C108" s="205" t="s">
        <v>228</v>
      </c>
      <c r="D108" s="616" t="s">
        <v>35</v>
      </c>
      <c r="E108" s="616" t="s">
        <v>65</v>
      </c>
      <c r="F108" s="616" t="s">
        <v>35</v>
      </c>
      <c r="G108" s="105">
        <f>'1Perlindungan KEHATI IT Ampenan'!G79</f>
        <v>1</v>
      </c>
      <c r="H108" s="105">
        <f>'1Perlindungan KEHATI IT Ampenan'!H79</f>
        <v>2</v>
      </c>
      <c r="I108" s="105">
        <f>'1Perlindungan KEHATI IT Ampenan'!I79</f>
        <v>2</v>
      </c>
      <c r="J108" s="105">
        <f>'1Perlindungan KEHATI IT Ampenan'!J79</f>
        <v>2</v>
      </c>
      <c r="K108" s="105">
        <f>'1Perlindungan KEHATI IT Ampenan'!K79</f>
        <v>2</v>
      </c>
      <c r="L108" s="105">
        <f>'1Perlindungan KEHATI IT Ampenan'!L79</f>
        <v>2</v>
      </c>
      <c r="M108" s="140" t="s">
        <v>32</v>
      </c>
      <c r="N108" s="647"/>
    </row>
    <row r="109" spans="2:14" ht="15">
      <c r="B109" s="204" t="s">
        <v>229</v>
      </c>
      <c r="C109" s="205" t="s">
        <v>230</v>
      </c>
      <c r="D109" s="616" t="s">
        <v>35</v>
      </c>
      <c r="E109" s="616" t="s">
        <v>65</v>
      </c>
      <c r="F109" s="616" t="s">
        <v>35</v>
      </c>
      <c r="G109" s="105">
        <f>'1Perlindungan KEHATI IT Ampenan'!G80</f>
        <v>1</v>
      </c>
      <c r="H109" s="105">
        <f>'1Perlindungan KEHATI IT Ampenan'!H80</f>
        <v>1</v>
      </c>
      <c r="I109" s="105">
        <f>'1Perlindungan KEHATI IT Ampenan'!I80</f>
        <v>1</v>
      </c>
      <c r="J109" s="105">
        <f>'1Perlindungan KEHATI IT Ampenan'!J80</f>
        <v>2</v>
      </c>
      <c r="K109" s="105">
        <f>'1Perlindungan KEHATI IT Ampenan'!K80</f>
        <v>2</v>
      </c>
      <c r="L109" s="105">
        <f>'1Perlindungan KEHATI IT Ampenan'!L80</f>
        <v>2</v>
      </c>
      <c r="M109" s="140" t="s">
        <v>32</v>
      </c>
      <c r="N109" s="647"/>
    </row>
    <row r="110" spans="2:14" ht="15">
      <c r="B110" s="204" t="s">
        <v>231</v>
      </c>
      <c r="C110" s="205" t="s">
        <v>232</v>
      </c>
      <c r="D110" s="616" t="s">
        <v>35</v>
      </c>
      <c r="E110" s="617" t="s">
        <v>65</v>
      </c>
      <c r="F110" s="617" t="s">
        <v>35</v>
      </c>
      <c r="G110" s="105">
        <f>'1Perlindungan KEHATI IT Ampenan'!G81</f>
        <v>0</v>
      </c>
      <c r="H110" s="105">
        <f>'1Perlindungan KEHATI IT Ampenan'!H81</f>
        <v>0</v>
      </c>
      <c r="I110" s="105">
        <f>'1Perlindungan KEHATI IT Ampenan'!I81</f>
        <v>0</v>
      </c>
      <c r="J110" s="105">
        <f>'1Perlindungan KEHATI IT Ampenan'!J81</f>
        <v>1</v>
      </c>
      <c r="K110" s="105">
        <f>'1Perlindungan KEHATI IT Ampenan'!K81</f>
        <v>1</v>
      </c>
      <c r="L110" s="105">
        <f>'1Perlindungan KEHATI IT Ampenan'!L81</f>
        <v>1</v>
      </c>
      <c r="M110" s="140" t="s">
        <v>32</v>
      </c>
      <c r="N110" s="647"/>
    </row>
    <row r="111" spans="2:14" ht="15">
      <c r="B111" s="175" t="s">
        <v>295</v>
      </c>
      <c r="C111" s="182" t="s">
        <v>296</v>
      </c>
      <c r="D111" s="618" t="s">
        <v>35</v>
      </c>
      <c r="E111" s="619" t="s">
        <v>65</v>
      </c>
      <c r="F111" s="620" t="s">
        <v>35</v>
      </c>
      <c r="G111" s="105">
        <v>0</v>
      </c>
      <c r="H111" s="105">
        <v>0</v>
      </c>
      <c r="I111" s="105">
        <f>'3.Konservasi Kopi Sembalun'!J65</f>
        <v>1</v>
      </c>
      <c r="J111" s="105">
        <f>'3.Konservasi Kopi Sembalun'!K65</f>
        <v>1</v>
      </c>
      <c r="K111" s="105">
        <f>'3.Konservasi Kopi Sembalun'!L65</f>
        <v>1</v>
      </c>
      <c r="L111" s="105">
        <f>'3.Konservasi Kopi Sembalun'!M65</f>
        <v>1</v>
      </c>
      <c r="M111" s="140" t="s">
        <v>32</v>
      </c>
      <c r="N111" s="647"/>
    </row>
    <row r="112" spans="2:14" ht="15">
      <c r="B112" s="175" t="s">
        <v>297</v>
      </c>
      <c r="C112" s="182" t="s">
        <v>298</v>
      </c>
      <c r="D112" s="618" t="s">
        <v>35</v>
      </c>
      <c r="E112" s="619" t="s">
        <v>65</v>
      </c>
      <c r="F112" s="620" t="s">
        <v>35</v>
      </c>
      <c r="G112" s="105">
        <v>0</v>
      </c>
      <c r="H112" s="105">
        <v>0</v>
      </c>
      <c r="I112" s="105">
        <f>'3.Konservasi Kopi Sembalun'!J66</f>
        <v>3</v>
      </c>
      <c r="J112" s="105">
        <f>'3.Konservasi Kopi Sembalun'!K66</f>
        <v>3</v>
      </c>
      <c r="K112" s="105">
        <f>'3.Konservasi Kopi Sembalun'!L66</f>
        <v>3</v>
      </c>
      <c r="L112" s="105">
        <f>'3.Konservasi Kopi Sembalun'!M66</f>
        <v>3</v>
      </c>
      <c r="M112" s="140" t="s">
        <v>32</v>
      </c>
      <c r="N112" s="647"/>
    </row>
    <row r="113" spans="1:16" ht="15">
      <c r="B113" s="175" t="s">
        <v>299</v>
      </c>
      <c r="C113" s="182" t="s">
        <v>300</v>
      </c>
      <c r="D113" s="618" t="s">
        <v>35</v>
      </c>
      <c r="E113" s="619" t="s">
        <v>196</v>
      </c>
      <c r="F113" s="620" t="s">
        <v>35</v>
      </c>
      <c r="G113" s="105">
        <v>0</v>
      </c>
      <c r="H113" s="105">
        <v>0</v>
      </c>
      <c r="I113" s="105">
        <f>'3.Konservasi Kopi Sembalun'!J67</f>
        <v>11</v>
      </c>
      <c r="J113" s="105">
        <f>'3.Konservasi Kopi Sembalun'!K67</f>
        <v>11</v>
      </c>
      <c r="K113" s="105">
        <f>'3.Konservasi Kopi Sembalun'!L67</f>
        <v>11</v>
      </c>
      <c r="L113" s="105">
        <f>'3.Konservasi Kopi Sembalun'!M67</f>
        <v>11</v>
      </c>
      <c r="M113" s="140" t="s">
        <v>32</v>
      </c>
      <c r="N113" s="647"/>
    </row>
    <row r="114" spans="1:16" ht="15">
      <c r="B114" s="175" t="s">
        <v>301</v>
      </c>
      <c r="C114" s="182" t="s">
        <v>302</v>
      </c>
      <c r="D114" s="618" t="s">
        <v>35</v>
      </c>
      <c r="E114" s="619" t="s">
        <v>65</v>
      </c>
      <c r="F114" s="620" t="s">
        <v>303</v>
      </c>
      <c r="G114" s="105">
        <v>0</v>
      </c>
      <c r="H114" s="105">
        <v>0</v>
      </c>
      <c r="I114" s="105">
        <f>'3.Konservasi Kopi Sembalun'!J68</f>
        <v>0</v>
      </c>
      <c r="J114" s="105">
        <f>'3.Konservasi Kopi Sembalun'!K68</f>
        <v>2</v>
      </c>
      <c r="K114" s="105">
        <f>'3.Konservasi Kopi Sembalun'!L68</f>
        <v>3</v>
      </c>
      <c r="L114" s="105">
        <f>'3.Konservasi Kopi Sembalun'!M68</f>
        <v>3</v>
      </c>
      <c r="M114" s="140" t="s">
        <v>32</v>
      </c>
      <c r="N114" s="647"/>
    </row>
    <row r="115" spans="1:16" ht="15">
      <c r="B115" s="648" t="s">
        <v>233</v>
      </c>
      <c r="C115" s="648"/>
      <c r="D115" s="648"/>
      <c r="E115" s="648"/>
      <c r="F115" s="648"/>
      <c r="G115" s="648"/>
      <c r="H115" s="648"/>
      <c r="I115" s="648"/>
      <c r="J115" s="648"/>
      <c r="K115" s="648"/>
      <c r="L115" s="648"/>
      <c r="M115" s="648"/>
      <c r="N115" s="647"/>
    </row>
    <row r="116" spans="1:16" ht="15">
      <c r="B116" s="204" t="s">
        <v>234</v>
      </c>
      <c r="C116" s="205" t="s">
        <v>235</v>
      </c>
      <c r="D116" s="621" t="s">
        <v>35</v>
      </c>
      <c r="E116" s="621" t="s">
        <v>65</v>
      </c>
      <c r="F116" s="621" t="s">
        <v>236</v>
      </c>
      <c r="G116" s="105">
        <f>'1Perlindungan KEHATI IT Ampenan'!G83</f>
        <v>1</v>
      </c>
      <c r="H116" s="105">
        <f>'1Perlindungan KEHATI IT Ampenan'!H83</f>
        <v>1</v>
      </c>
      <c r="I116" s="105">
        <f>'1Perlindungan KEHATI IT Ampenan'!I83+'3.Konservasi Kopi Sembalun'!J72</f>
        <v>2</v>
      </c>
      <c r="J116" s="105">
        <f>'1Perlindungan KEHATI IT Ampenan'!J83+'3.Konservasi Kopi Sembalun'!K72</f>
        <v>3</v>
      </c>
      <c r="K116" s="105">
        <f>'1Perlindungan KEHATI IT Ampenan'!K83+'3.Konservasi Kopi Sembalun'!L72</f>
        <v>4</v>
      </c>
      <c r="L116" s="105">
        <f>'1Perlindungan KEHATI IT Ampenan'!L83+'3.Konservasi Kopi Sembalun'!M72</f>
        <v>4</v>
      </c>
      <c r="M116" s="140" t="s">
        <v>32</v>
      </c>
      <c r="N116" s="647"/>
    </row>
    <row r="117" spans="1:16" ht="15">
      <c r="B117" s="204" t="s">
        <v>237</v>
      </c>
      <c r="C117" s="205" t="s">
        <v>238</v>
      </c>
      <c r="D117" s="621" t="s">
        <v>35</v>
      </c>
      <c r="E117" s="621" t="s">
        <v>65</v>
      </c>
      <c r="F117" s="621" t="s">
        <v>35</v>
      </c>
      <c r="G117" s="105">
        <f>'1Perlindungan KEHATI IT Ampenan'!G84</f>
        <v>5</v>
      </c>
      <c r="H117" s="105">
        <f>'1Perlindungan KEHATI IT Ampenan'!H84</f>
        <v>5</v>
      </c>
      <c r="I117" s="105">
        <f>'1Perlindungan KEHATI IT Ampenan'!I84+'3.Konservasi Kopi Sembalun'!J73</f>
        <v>10</v>
      </c>
      <c r="J117" s="105">
        <f>'1Perlindungan KEHATI IT Ampenan'!J84+'3.Konservasi Kopi Sembalun'!K73</f>
        <v>11</v>
      </c>
      <c r="K117" s="105">
        <f>'1Perlindungan KEHATI IT Ampenan'!K84+'3.Konservasi Kopi Sembalun'!L73</f>
        <v>11</v>
      </c>
      <c r="L117" s="105">
        <f>'1Perlindungan KEHATI IT Ampenan'!L84+'3.Konservasi Kopi Sembalun'!M73</f>
        <v>11</v>
      </c>
      <c r="M117" s="140" t="s">
        <v>32</v>
      </c>
      <c r="N117" s="647"/>
    </row>
    <row r="118" spans="1:16" ht="15">
      <c r="B118" s="204" t="s">
        <v>239</v>
      </c>
      <c r="C118" s="205" t="s">
        <v>240</v>
      </c>
      <c r="D118" s="621" t="s">
        <v>35</v>
      </c>
      <c r="E118" s="621" t="s">
        <v>65</v>
      </c>
      <c r="F118" s="621" t="s">
        <v>35</v>
      </c>
      <c r="G118" s="105">
        <f>'1Perlindungan KEHATI IT Ampenan'!G85</f>
        <v>1</v>
      </c>
      <c r="H118" s="105">
        <f>'1Perlindungan KEHATI IT Ampenan'!H85</f>
        <v>1</v>
      </c>
      <c r="I118" s="105">
        <f>'1Perlindungan KEHATI IT Ampenan'!I85+'3.Konservasi Kopi Sembalun'!J70</f>
        <v>5</v>
      </c>
      <c r="J118" s="105">
        <f>'1Perlindungan KEHATI IT Ampenan'!J85+'3.Konservasi Kopi Sembalun'!K70</f>
        <v>4</v>
      </c>
      <c r="K118" s="105">
        <f>'1Perlindungan KEHATI IT Ampenan'!K85+'3.Konservasi Kopi Sembalun'!L70</f>
        <v>4</v>
      </c>
      <c r="L118" s="105">
        <f>'1Perlindungan KEHATI IT Ampenan'!L85+'3.Konservasi Kopi Sembalun'!M70</f>
        <v>4</v>
      </c>
      <c r="M118" s="140" t="s">
        <v>32</v>
      </c>
      <c r="N118" s="647"/>
    </row>
    <row r="119" spans="1:16" ht="15">
      <c r="B119" s="175" t="s">
        <v>304</v>
      </c>
      <c r="C119" s="182" t="s">
        <v>305</v>
      </c>
      <c r="D119" s="622" t="s">
        <v>35</v>
      </c>
      <c r="E119" s="623" t="s">
        <v>65</v>
      </c>
      <c r="F119" s="624" t="s">
        <v>35</v>
      </c>
      <c r="G119" s="105">
        <v>0</v>
      </c>
      <c r="H119" s="105">
        <v>0</v>
      </c>
      <c r="I119" s="105">
        <f>'3.Konservasi Kopi Sembalun'!J71</f>
        <v>2</v>
      </c>
      <c r="J119" s="105">
        <f>'3.Konservasi Kopi Sembalun'!K71</f>
        <v>2</v>
      </c>
      <c r="K119" s="105">
        <f>'3.Konservasi Kopi Sembalun'!L71</f>
        <v>2</v>
      </c>
      <c r="L119" s="105">
        <f>'3.Konservasi Kopi Sembalun'!M71</f>
        <v>2</v>
      </c>
      <c r="M119" s="140" t="s">
        <v>32</v>
      </c>
      <c r="N119" s="647"/>
    </row>
    <row r="120" spans="1:16" ht="15">
      <c r="B120" s="175" t="s">
        <v>306</v>
      </c>
      <c r="C120" s="182" t="s">
        <v>307</v>
      </c>
      <c r="D120" s="625" t="s">
        <v>35</v>
      </c>
      <c r="E120" s="626" t="s">
        <v>65</v>
      </c>
      <c r="F120" s="627" t="s">
        <v>35</v>
      </c>
      <c r="G120" s="59">
        <v>0</v>
      </c>
      <c r="H120" s="59">
        <v>0</v>
      </c>
      <c r="I120" s="59">
        <f>'3.Konservasi Kopi Sembalun'!J74</f>
        <v>0</v>
      </c>
      <c r="J120" s="59">
        <f>'3.Konservasi Kopi Sembalun'!K74</f>
        <v>5</v>
      </c>
      <c r="K120" s="59">
        <f>'3.Konservasi Kopi Sembalun'!L74</f>
        <v>5</v>
      </c>
      <c r="L120" s="59">
        <f>'3.Konservasi Kopi Sembalun'!M74</f>
        <v>5</v>
      </c>
      <c r="M120" s="140" t="s">
        <v>32</v>
      </c>
      <c r="N120" s="647"/>
    </row>
    <row r="121" spans="1:16" ht="15">
      <c r="B121" s="175" t="s">
        <v>308</v>
      </c>
      <c r="C121" s="182" t="s">
        <v>309</v>
      </c>
      <c r="D121" s="628" t="s">
        <v>35</v>
      </c>
      <c r="E121" s="629" t="s">
        <v>196</v>
      </c>
      <c r="F121" s="630" t="s">
        <v>35</v>
      </c>
      <c r="G121" s="59">
        <v>0</v>
      </c>
      <c r="H121" s="59">
        <v>0</v>
      </c>
      <c r="I121" s="59">
        <f>'3.Konservasi Kopi Sembalun'!J75</f>
        <v>0</v>
      </c>
      <c r="J121" s="59">
        <f>'3.Konservasi Kopi Sembalun'!K75</f>
        <v>1</v>
      </c>
      <c r="K121" s="59">
        <f>'3.Konservasi Kopi Sembalun'!L75</f>
        <v>1</v>
      </c>
      <c r="L121" s="59">
        <f>'3.Konservasi Kopi Sembalun'!M75</f>
        <v>1</v>
      </c>
      <c r="M121" s="140" t="s">
        <v>32</v>
      </c>
      <c r="N121" s="647"/>
    </row>
    <row r="122" spans="1:16" ht="15">
      <c r="B122" s="648" t="s">
        <v>325</v>
      </c>
      <c r="C122" s="648"/>
      <c r="D122" s="648"/>
      <c r="E122" s="648"/>
      <c r="F122" s="648"/>
      <c r="G122" s="648"/>
      <c r="H122" s="648"/>
      <c r="I122" s="648"/>
      <c r="J122" s="648"/>
      <c r="K122" s="648"/>
      <c r="L122" s="648"/>
      <c r="M122" s="648"/>
      <c r="N122" s="647"/>
    </row>
    <row r="123" spans="1:16" ht="15">
      <c r="B123" s="208" t="s">
        <v>326</v>
      </c>
      <c r="C123" s="205" t="s">
        <v>327</v>
      </c>
      <c r="D123" s="631" t="s">
        <v>344</v>
      </c>
      <c r="E123" s="631" t="s">
        <v>35</v>
      </c>
      <c r="F123" s="631" t="s">
        <v>35</v>
      </c>
      <c r="G123" s="105">
        <v>0</v>
      </c>
      <c r="H123" s="105">
        <v>0</v>
      </c>
      <c r="I123" s="105">
        <v>0</v>
      </c>
      <c r="J123" s="105">
        <v>0</v>
      </c>
      <c r="K123" s="141">
        <f>'6. Mangrove Bagek Kembar'!L41</f>
        <v>32</v>
      </c>
      <c r="L123" s="141">
        <f>'6. Mangrove Bagek Kembar'!M41</f>
        <v>32</v>
      </c>
      <c r="M123" s="140" t="s">
        <v>32</v>
      </c>
      <c r="N123" s="647"/>
    </row>
    <row r="124" spans="1:16" ht="15">
      <c r="B124" s="648" t="s">
        <v>328</v>
      </c>
      <c r="C124" s="648"/>
      <c r="D124" s="648"/>
      <c r="E124" s="648"/>
      <c r="F124" s="648"/>
      <c r="G124" s="648"/>
      <c r="H124" s="648"/>
      <c r="I124" s="648"/>
      <c r="J124" s="648"/>
      <c r="K124" s="648"/>
      <c r="L124" s="648"/>
      <c r="M124" s="648"/>
      <c r="N124" s="647"/>
    </row>
    <row r="125" spans="1:16" ht="15">
      <c r="B125" s="208" t="s">
        <v>329</v>
      </c>
      <c r="C125" s="205" t="s">
        <v>330</v>
      </c>
      <c r="D125" s="633" t="s">
        <v>344</v>
      </c>
      <c r="E125" s="633" t="s">
        <v>35</v>
      </c>
      <c r="F125" s="633" t="s">
        <v>35</v>
      </c>
      <c r="G125" s="105">
        <v>0</v>
      </c>
      <c r="H125" s="105">
        <v>0</v>
      </c>
      <c r="I125" s="105">
        <v>0</v>
      </c>
      <c r="J125" s="105">
        <v>0</v>
      </c>
      <c r="K125" s="141">
        <f>'6. Mangrove Bagek Kembar'!L43</f>
        <v>27</v>
      </c>
      <c r="L125" s="141">
        <f>'6. Mangrove Bagek Kembar'!M43</f>
        <v>27</v>
      </c>
      <c r="M125" s="140" t="s">
        <v>32</v>
      </c>
      <c r="N125" s="647"/>
      <c r="P125" s="49" t="s">
        <v>357</v>
      </c>
    </row>
    <row r="126" spans="1:16" ht="15">
      <c r="B126" s="649" t="s">
        <v>59</v>
      </c>
      <c r="C126" s="650"/>
      <c r="D126" s="559"/>
      <c r="E126" s="559"/>
      <c r="F126" s="559"/>
      <c r="G126" s="130">
        <v>25</v>
      </c>
      <c r="H126" s="130">
        <v>26</v>
      </c>
      <c r="I126" s="130">
        <v>35</v>
      </c>
      <c r="J126" s="130">
        <v>36</v>
      </c>
      <c r="K126" s="130">
        <v>46</v>
      </c>
      <c r="L126" s="130">
        <v>46</v>
      </c>
      <c r="M126" s="131" t="s">
        <v>54</v>
      </c>
      <c r="N126" s="647"/>
    </row>
    <row r="127" spans="1:16" ht="15">
      <c r="A127" s="74"/>
      <c r="B127" s="637" t="s">
        <v>60</v>
      </c>
      <c r="C127" s="638"/>
      <c r="D127" s="557"/>
      <c r="E127" s="557"/>
      <c r="F127" s="557"/>
      <c r="G127" s="130">
        <v>28</v>
      </c>
      <c r="H127" s="70">
        <v>29</v>
      </c>
      <c r="I127" s="70">
        <v>48</v>
      </c>
      <c r="J127" s="70">
        <v>57</v>
      </c>
      <c r="K127" s="70">
        <v>65</v>
      </c>
      <c r="L127" s="70">
        <v>65</v>
      </c>
      <c r="M127" s="128" t="s">
        <v>54</v>
      </c>
      <c r="N127" s="647"/>
    </row>
    <row r="128" spans="1:16" ht="15">
      <c r="A128" s="74"/>
      <c r="B128" s="637" t="s">
        <v>27</v>
      </c>
      <c r="C128" s="638"/>
      <c r="D128" s="557"/>
      <c r="E128" s="557"/>
      <c r="F128" s="557"/>
      <c r="G128" s="70">
        <f>'Rekap Absolut Total'!D211</f>
        <v>247</v>
      </c>
      <c r="H128" s="70">
        <f>'Rekap Absolut Total'!E211</f>
        <v>275</v>
      </c>
      <c r="I128" s="70">
        <f>'Rekap Absolut Total'!F211</f>
        <v>1421</v>
      </c>
      <c r="J128" s="70">
        <f>'Rekap Absolut Total'!G211</f>
        <v>6436</v>
      </c>
      <c r="K128" s="70">
        <f>'Rekap Absolut Total'!H211</f>
        <v>15718</v>
      </c>
      <c r="L128" s="70">
        <f>'Rekap Absolut Total'!I211</f>
        <v>7318</v>
      </c>
      <c r="M128" s="128" t="s">
        <v>57</v>
      </c>
      <c r="N128" s="647"/>
    </row>
    <row r="129" spans="2:14" ht="15">
      <c r="B129" s="637" t="s">
        <v>28</v>
      </c>
      <c r="C129" s="638"/>
      <c r="D129" s="557"/>
      <c r="E129" s="557"/>
      <c r="F129" s="557"/>
      <c r="G129" s="70">
        <f>'Rekap Absolut Total'!D212</f>
        <v>118</v>
      </c>
      <c r="H129" s="70">
        <f>'Rekap Absolut Total'!E212</f>
        <v>128</v>
      </c>
      <c r="I129" s="70">
        <f>'Rekap Absolut Total'!F212</f>
        <v>276</v>
      </c>
      <c r="J129" s="70">
        <f>'Rekap Absolut Total'!G212</f>
        <v>347</v>
      </c>
      <c r="K129" s="70">
        <f>'Rekap Absolut Total'!H212</f>
        <v>439</v>
      </c>
      <c r="L129" s="70">
        <f>'Rekap Absolut Total'!I212</f>
        <v>439</v>
      </c>
      <c r="M129" s="128" t="s">
        <v>45</v>
      </c>
      <c r="N129" s="647"/>
    </row>
    <row r="130" spans="2:14" ht="15">
      <c r="B130" s="637" t="s">
        <v>8</v>
      </c>
      <c r="C130" s="638"/>
      <c r="D130" s="557"/>
      <c r="E130" s="557"/>
      <c r="F130" s="557"/>
      <c r="G130" s="148">
        <f>'Rekap Absolut Total'!G207</f>
        <v>1</v>
      </c>
      <c r="H130" s="148">
        <f>'Rekap Absolut Total'!I207</f>
        <v>1</v>
      </c>
      <c r="I130" s="148">
        <f>'Rekap Absolut Total'!K207</f>
        <v>40.910000000000004</v>
      </c>
      <c r="J130" s="148">
        <f>'Rekap Absolut Total'!M207</f>
        <v>44.660000000000004</v>
      </c>
      <c r="K130" s="148">
        <f>'Rekap Absolut Total'!O207</f>
        <v>46.660000000000004</v>
      </c>
      <c r="L130" s="148">
        <f>'Rekap Absolut Total'!Q207</f>
        <v>47.660000000000004</v>
      </c>
      <c r="M130" s="128" t="s">
        <v>5</v>
      </c>
      <c r="N130" s="647"/>
    </row>
    <row r="131" spans="2:14" ht="15">
      <c r="B131"/>
      <c r="C131"/>
      <c r="D131"/>
      <c r="E131"/>
      <c r="F131"/>
      <c r="G131"/>
      <c r="H131"/>
      <c r="I131"/>
      <c r="J131"/>
      <c r="K131"/>
      <c r="L131"/>
      <c r="M131"/>
      <c r="N131"/>
    </row>
    <row r="132" spans="2:14" ht="15"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3" spans="2:14" ht="15">
      <c r="B133"/>
      <c r="C133"/>
      <c r="D133"/>
      <c r="E133"/>
      <c r="F133"/>
      <c r="G133"/>
      <c r="H133"/>
      <c r="I133"/>
      <c r="J133"/>
      <c r="K133"/>
      <c r="L133"/>
      <c r="M133"/>
      <c r="N133"/>
    </row>
    <row r="134" spans="2:14" ht="15">
      <c r="B134"/>
      <c r="C134"/>
      <c r="D134"/>
      <c r="E134"/>
      <c r="F134"/>
      <c r="G134"/>
      <c r="H134"/>
      <c r="I134"/>
      <c r="J134"/>
      <c r="K134"/>
      <c r="L134"/>
      <c r="M134"/>
      <c r="N134"/>
    </row>
    <row r="135" spans="2:14" ht="15"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2:14" ht="15">
      <c r="B136"/>
      <c r="C136"/>
      <c r="D136"/>
      <c r="E136"/>
      <c r="F136"/>
      <c r="G136"/>
      <c r="H136"/>
      <c r="I136"/>
      <c r="J136"/>
      <c r="K136"/>
      <c r="L136"/>
      <c r="M136"/>
      <c r="N136"/>
    </row>
    <row r="137" spans="2:14" ht="15">
      <c r="B137"/>
      <c r="C137"/>
      <c r="D137"/>
      <c r="E137"/>
      <c r="F137"/>
      <c r="G137"/>
      <c r="H137"/>
      <c r="I137"/>
      <c r="J137"/>
      <c r="K137"/>
      <c r="L137"/>
      <c r="M137"/>
      <c r="N137"/>
    </row>
    <row r="138" spans="2:14" ht="15">
      <c r="B138"/>
      <c r="C138"/>
      <c r="D138"/>
      <c r="E138"/>
      <c r="F138"/>
      <c r="G138"/>
      <c r="H138"/>
      <c r="I138"/>
      <c r="J138"/>
      <c r="K138"/>
      <c r="L138"/>
      <c r="M138"/>
      <c r="N138"/>
    </row>
    <row r="139" spans="2:14" ht="15">
      <c r="B139"/>
      <c r="C139"/>
      <c r="D139"/>
      <c r="E139"/>
      <c r="F139"/>
      <c r="G139"/>
      <c r="H139"/>
      <c r="I139"/>
      <c r="J139"/>
      <c r="K139"/>
      <c r="L139"/>
      <c r="M139"/>
      <c r="N139"/>
    </row>
    <row r="140" spans="2:14" ht="15">
      <c r="B140"/>
      <c r="C140"/>
      <c r="D140"/>
      <c r="E140"/>
      <c r="F140"/>
      <c r="G140"/>
      <c r="H140"/>
      <c r="I140"/>
      <c r="J140"/>
      <c r="K140"/>
      <c r="L140"/>
      <c r="M140"/>
      <c r="N140"/>
    </row>
    <row r="141" spans="2:14" ht="15">
      <c r="B141"/>
      <c r="C141"/>
      <c r="D141"/>
      <c r="E141"/>
      <c r="F141"/>
      <c r="G141"/>
      <c r="H141"/>
      <c r="I141"/>
      <c r="J141"/>
      <c r="K141"/>
      <c r="L141"/>
      <c r="M141"/>
      <c r="N141"/>
    </row>
    <row r="142" spans="2:14" ht="15">
      <c r="B142"/>
      <c r="C142"/>
      <c r="D142"/>
      <c r="E142"/>
      <c r="F142"/>
      <c r="G142"/>
      <c r="H142"/>
      <c r="I142"/>
      <c r="J142"/>
      <c r="K142"/>
      <c r="L142"/>
      <c r="M142"/>
      <c r="N142"/>
    </row>
    <row r="143" spans="2:14" ht="15">
      <c r="B143"/>
      <c r="C143"/>
      <c r="D143"/>
      <c r="E143"/>
      <c r="F143"/>
      <c r="G143"/>
      <c r="H143"/>
      <c r="I143"/>
      <c r="J143"/>
      <c r="K143"/>
      <c r="L143"/>
      <c r="M143"/>
      <c r="N143"/>
    </row>
    <row r="144" spans="2:14" ht="15">
      <c r="B144"/>
      <c r="C144"/>
      <c r="D144"/>
      <c r="E144"/>
      <c r="F144"/>
      <c r="G144"/>
      <c r="H144"/>
      <c r="I144"/>
      <c r="J144"/>
      <c r="K144"/>
      <c r="L144"/>
      <c r="M144"/>
      <c r="N144"/>
    </row>
    <row r="145" spans="2:14" ht="15">
      <c r="B145"/>
      <c r="C145"/>
      <c r="D145"/>
      <c r="E145"/>
      <c r="F145"/>
      <c r="G145"/>
      <c r="H145"/>
      <c r="I145"/>
      <c r="J145"/>
      <c r="K145"/>
      <c r="L145"/>
      <c r="M145"/>
      <c r="N145"/>
    </row>
    <row r="146" spans="2:14" ht="15">
      <c r="B146"/>
      <c r="C146"/>
      <c r="D146"/>
      <c r="E146"/>
      <c r="F146"/>
      <c r="G146"/>
      <c r="H146"/>
      <c r="I146"/>
      <c r="J146"/>
      <c r="K146"/>
      <c r="L146"/>
      <c r="M146"/>
      <c r="N146"/>
    </row>
    <row r="147" spans="2:14" ht="15">
      <c r="B147"/>
      <c r="C147"/>
      <c r="D147"/>
      <c r="E147"/>
      <c r="F147"/>
      <c r="G147"/>
      <c r="H147"/>
      <c r="I147"/>
      <c r="J147"/>
      <c r="K147"/>
      <c r="L147"/>
      <c r="M147"/>
      <c r="N147"/>
    </row>
    <row r="148" spans="2:14" ht="15">
      <c r="B148"/>
      <c r="C148"/>
      <c r="D148"/>
      <c r="E148"/>
      <c r="F148"/>
      <c r="G148"/>
      <c r="H148"/>
      <c r="I148"/>
      <c r="J148"/>
      <c r="K148"/>
      <c r="L148"/>
      <c r="M148"/>
      <c r="N148"/>
    </row>
    <row r="149" spans="2:14" ht="15">
      <c r="B149"/>
      <c r="C149"/>
      <c r="D149"/>
      <c r="E149"/>
      <c r="F149"/>
      <c r="G149"/>
      <c r="H149"/>
      <c r="I149"/>
      <c r="J149"/>
      <c r="K149"/>
      <c r="L149"/>
      <c r="M149"/>
      <c r="N149"/>
    </row>
    <row r="150" spans="2:14" ht="15">
      <c r="B150"/>
      <c r="C150"/>
      <c r="D150"/>
      <c r="E150"/>
      <c r="F150"/>
      <c r="G150"/>
      <c r="H150"/>
      <c r="I150"/>
      <c r="J150"/>
      <c r="K150"/>
      <c r="L150"/>
      <c r="M150"/>
      <c r="N150"/>
    </row>
    <row r="151" spans="2:14" ht="15">
      <c r="B151"/>
      <c r="C151"/>
      <c r="D151"/>
      <c r="E151"/>
      <c r="F151"/>
      <c r="G151"/>
      <c r="H151"/>
      <c r="I151"/>
      <c r="J151"/>
      <c r="K151"/>
      <c r="L151"/>
      <c r="M151"/>
      <c r="N151"/>
    </row>
    <row r="152" spans="2:14" ht="15">
      <c r="B152"/>
      <c r="C152"/>
      <c r="D152"/>
      <c r="E152"/>
      <c r="F152"/>
      <c r="G152"/>
      <c r="H152"/>
      <c r="I152"/>
      <c r="J152"/>
      <c r="K152"/>
      <c r="L152"/>
      <c r="M152"/>
      <c r="N152"/>
    </row>
    <row r="153" spans="2:14" ht="15">
      <c r="B153"/>
      <c r="C153"/>
      <c r="D153"/>
      <c r="E153"/>
      <c r="F153"/>
      <c r="G153"/>
      <c r="H153"/>
      <c r="I153"/>
      <c r="J153"/>
      <c r="K153"/>
      <c r="L153"/>
      <c r="M153"/>
      <c r="N153"/>
    </row>
    <row r="154" spans="2:14" ht="15">
      <c r="B154"/>
      <c r="C154"/>
      <c r="D154"/>
      <c r="E154"/>
      <c r="F154"/>
      <c r="G154"/>
      <c r="H154"/>
      <c r="I154"/>
      <c r="J154"/>
      <c r="K154"/>
      <c r="L154"/>
      <c r="M154"/>
      <c r="N154"/>
    </row>
    <row r="155" spans="2:14" ht="15">
      <c r="B155"/>
      <c r="C155"/>
      <c r="D155"/>
      <c r="E155"/>
      <c r="F155"/>
      <c r="G155"/>
      <c r="H155"/>
      <c r="I155"/>
      <c r="J155"/>
      <c r="K155"/>
      <c r="L155"/>
      <c r="M155"/>
      <c r="N155"/>
    </row>
    <row r="156" spans="2:14" ht="15">
      <c r="B156"/>
      <c r="C156"/>
      <c r="D156"/>
      <c r="E156"/>
      <c r="F156"/>
      <c r="G156"/>
      <c r="H156"/>
      <c r="I156"/>
      <c r="J156"/>
      <c r="K156"/>
      <c r="L156"/>
      <c r="M156"/>
      <c r="N156"/>
    </row>
    <row r="157" spans="2:14" ht="15">
      <c r="B157"/>
      <c r="C157"/>
      <c r="D157"/>
      <c r="E157"/>
      <c r="F157"/>
      <c r="G157"/>
      <c r="H157"/>
      <c r="I157"/>
      <c r="J157"/>
      <c r="K157"/>
      <c r="L157"/>
      <c r="M157"/>
      <c r="N157"/>
    </row>
    <row r="158" spans="2:14" ht="15">
      <c r="B158"/>
      <c r="C158"/>
      <c r="D158"/>
      <c r="E158"/>
      <c r="F158"/>
      <c r="G158"/>
      <c r="H158"/>
      <c r="I158"/>
      <c r="J158"/>
      <c r="K158"/>
      <c r="L158"/>
      <c r="M158"/>
      <c r="N158"/>
    </row>
    <row r="159" spans="2:14" ht="15">
      <c r="B159"/>
      <c r="C159"/>
      <c r="D159"/>
      <c r="E159"/>
      <c r="F159"/>
      <c r="G159"/>
      <c r="H159"/>
      <c r="I159"/>
      <c r="J159"/>
      <c r="K159"/>
      <c r="L159"/>
      <c r="M159"/>
      <c r="N159"/>
    </row>
    <row r="160" spans="2:14" ht="15">
      <c r="B160"/>
      <c r="C160"/>
      <c r="D160"/>
      <c r="E160"/>
      <c r="F160"/>
      <c r="G160"/>
      <c r="H160"/>
      <c r="I160"/>
      <c r="J160"/>
      <c r="K160"/>
      <c r="L160"/>
      <c r="M160"/>
      <c r="N160"/>
    </row>
    <row r="161" spans="2:14" ht="15">
      <c r="B161"/>
      <c r="C161"/>
      <c r="D161"/>
      <c r="E161"/>
      <c r="F161"/>
      <c r="G161"/>
      <c r="H161"/>
      <c r="I161"/>
      <c r="J161"/>
      <c r="K161"/>
      <c r="L161"/>
      <c r="M161"/>
      <c r="N161"/>
    </row>
    <row r="162" spans="2:14" ht="15">
      <c r="B162"/>
      <c r="C162"/>
      <c r="D162"/>
      <c r="E162"/>
      <c r="F162"/>
      <c r="G162"/>
      <c r="H162"/>
      <c r="I162"/>
      <c r="J162"/>
      <c r="K162"/>
      <c r="L162"/>
      <c r="M162"/>
      <c r="N162"/>
    </row>
    <row r="163" spans="2:14" ht="15">
      <c r="B163"/>
      <c r="C163"/>
      <c r="D163"/>
      <c r="E163"/>
      <c r="F163"/>
      <c r="G163"/>
      <c r="H163"/>
      <c r="I163"/>
      <c r="J163"/>
      <c r="K163"/>
      <c r="L163"/>
      <c r="M163"/>
      <c r="N163"/>
    </row>
    <row r="164" spans="2:14" ht="15">
      <c r="B164"/>
      <c r="C164"/>
      <c r="D164"/>
      <c r="E164"/>
      <c r="F164"/>
      <c r="G164"/>
      <c r="H164"/>
      <c r="I164"/>
      <c r="J164"/>
      <c r="K164"/>
      <c r="L164"/>
      <c r="M164"/>
    </row>
    <row r="165" spans="2:14" ht="15" customHeight="1">
      <c r="B165"/>
      <c r="C165"/>
      <c r="D165"/>
      <c r="E165"/>
      <c r="F165"/>
      <c r="G165"/>
      <c r="H165"/>
      <c r="I165"/>
      <c r="J165"/>
      <c r="K165"/>
      <c r="L165"/>
      <c r="M165"/>
    </row>
    <row r="166" spans="2:14" ht="14.25" customHeight="1">
      <c r="B166"/>
      <c r="C166"/>
      <c r="D166"/>
      <c r="E166"/>
      <c r="F166"/>
      <c r="G166"/>
      <c r="H166"/>
      <c r="I166"/>
      <c r="J166"/>
      <c r="K166"/>
      <c r="L166"/>
      <c r="M166"/>
    </row>
    <row r="167" spans="2:14" ht="15">
      <c r="B167"/>
      <c r="C167"/>
      <c r="D167"/>
      <c r="E167"/>
      <c r="F167"/>
      <c r="G167"/>
      <c r="H167"/>
      <c r="I167"/>
      <c r="J167"/>
      <c r="K167"/>
      <c r="L167"/>
      <c r="M167"/>
    </row>
    <row r="168" spans="2:14" ht="15">
      <c r="B168"/>
      <c r="C168"/>
      <c r="D168"/>
      <c r="E168"/>
      <c r="F168"/>
      <c r="G168"/>
      <c r="H168"/>
      <c r="I168"/>
      <c r="J168"/>
      <c r="K168"/>
      <c r="L168"/>
      <c r="M168"/>
    </row>
    <row r="169" spans="2:14" ht="15">
      <c r="B169"/>
      <c r="C169"/>
      <c r="D169"/>
      <c r="E169"/>
      <c r="F169"/>
      <c r="G169"/>
      <c r="H169"/>
      <c r="I169"/>
      <c r="J169"/>
      <c r="K169"/>
      <c r="L169"/>
      <c r="M169"/>
    </row>
    <row r="170" spans="2:14" ht="15">
      <c r="B170"/>
      <c r="C170"/>
      <c r="D170"/>
      <c r="E170"/>
      <c r="F170"/>
      <c r="G170"/>
      <c r="H170"/>
      <c r="I170"/>
      <c r="J170"/>
      <c r="K170"/>
      <c r="L170"/>
      <c r="M170"/>
    </row>
    <row r="171" spans="2:14" ht="15">
      <c r="B171"/>
      <c r="C171"/>
      <c r="D171"/>
      <c r="E171"/>
      <c r="F171"/>
      <c r="G171"/>
      <c r="H171"/>
      <c r="I171"/>
      <c r="J171"/>
      <c r="K171"/>
      <c r="L171"/>
      <c r="M171"/>
    </row>
    <row r="172" spans="2:14" ht="15">
      <c r="B172"/>
      <c r="C172"/>
      <c r="D172"/>
      <c r="E172"/>
      <c r="F172"/>
      <c r="G172"/>
      <c r="H172"/>
      <c r="I172"/>
      <c r="J172"/>
      <c r="K172"/>
      <c r="L172"/>
      <c r="M172"/>
    </row>
    <row r="173" spans="2:14" ht="15">
      <c r="B173"/>
      <c r="C173"/>
      <c r="D173"/>
      <c r="E173"/>
      <c r="F173"/>
      <c r="G173"/>
      <c r="H173"/>
      <c r="I173"/>
      <c r="J173"/>
      <c r="K173"/>
      <c r="L173"/>
      <c r="M173"/>
    </row>
    <row r="174" spans="2:14" ht="15">
      <c r="B174"/>
      <c r="C174"/>
      <c r="D174"/>
      <c r="E174"/>
      <c r="F174"/>
      <c r="G174"/>
      <c r="H174"/>
      <c r="I174"/>
      <c r="J174"/>
      <c r="K174"/>
      <c r="L174"/>
      <c r="M174"/>
    </row>
    <row r="175" spans="2:14" ht="15">
      <c r="B175"/>
      <c r="C175"/>
      <c r="D175"/>
      <c r="E175"/>
      <c r="F175"/>
      <c r="G175"/>
      <c r="H175"/>
      <c r="I175"/>
      <c r="J175"/>
      <c r="K175"/>
      <c r="L175"/>
      <c r="M175"/>
    </row>
    <row r="176" spans="2:14" ht="15">
      <c r="B176"/>
      <c r="C176"/>
      <c r="D176"/>
      <c r="E176"/>
      <c r="F176"/>
      <c r="G176"/>
      <c r="H176"/>
      <c r="I176"/>
      <c r="J176"/>
      <c r="K176"/>
      <c r="L176"/>
      <c r="M176"/>
    </row>
    <row r="177" spans="2:13" ht="15">
      <c r="B177"/>
      <c r="C177"/>
      <c r="D177"/>
      <c r="E177"/>
      <c r="F177"/>
      <c r="G177"/>
      <c r="H177"/>
      <c r="I177"/>
      <c r="J177"/>
      <c r="K177"/>
      <c r="L177"/>
      <c r="M177"/>
    </row>
    <row r="178" spans="2:13" ht="15">
      <c r="B178"/>
      <c r="C178"/>
      <c r="D178"/>
      <c r="E178"/>
      <c r="F178"/>
      <c r="G178"/>
      <c r="H178"/>
      <c r="I178"/>
      <c r="J178"/>
      <c r="K178"/>
      <c r="L178"/>
      <c r="M178"/>
    </row>
    <row r="179" spans="2:13" ht="15">
      <c r="B179"/>
      <c r="C179"/>
      <c r="D179"/>
      <c r="E179"/>
      <c r="F179"/>
      <c r="G179"/>
      <c r="H179"/>
      <c r="I179"/>
      <c r="J179"/>
      <c r="K179"/>
      <c r="L179"/>
      <c r="M179"/>
    </row>
    <row r="180" spans="2:13" ht="15">
      <c r="B180"/>
      <c r="C180"/>
      <c r="D180"/>
      <c r="E180"/>
      <c r="F180"/>
      <c r="G180"/>
      <c r="H180"/>
      <c r="I180"/>
      <c r="J180"/>
      <c r="K180"/>
      <c r="L180"/>
      <c r="M180"/>
    </row>
    <row r="181" spans="2:13" ht="15">
      <c r="B181"/>
      <c r="C181"/>
      <c r="D181"/>
      <c r="E181"/>
      <c r="F181"/>
      <c r="G181"/>
      <c r="H181"/>
      <c r="I181"/>
      <c r="J181"/>
      <c r="K181"/>
      <c r="L181"/>
      <c r="M181"/>
    </row>
    <row r="182" spans="2:13" ht="15">
      <c r="B182"/>
      <c r="C182"/>
      <c r="D182"/>
      <c r="E182"/>
      <c r="F182"/>
      <c r="G182"/>
      <c r="H182"/>
      <c r="I182"/>
      <c r="J182"/>
      <c r="K182"/>
      <c r="L182"/>
      <c r="M182"/>
    </row>
    <row r="183" spans="2:13" ht="15">
      <c r="B183"/>
      <c r="C183"/>
      <c r="D183"/>
      <c r="E183"/>
      <c r="F183"/>
      <c r="G183"/>
      <c r="H183"/>
      <c r="I183"/>
      <c r="J183"/>
      <c r="K183"/>
      <c r="L183"/>
      <c r="M183"/>
    </row>
    <row r="184" spans="2:13" ht="15">
      <c r="B184"/>
      <c r="C184"/>
      <c r="D184"/>
      <c r="E184"/>
      <c r="F184"/>
      <c r="G184"/>
      <c r="H184"/>
      <c r="I184"/>
      <c r="J184"/>
      <c r="K184"/>
      <c r="L184"/>
      <c r="M184"/>
    </row>
    <row r="185" spans="2:13" ht="15">
      <c r="B185"/>
      <c r="C185"/>
      <c r="D185"/>
      <c r="E185"/>
      <c r="F185"/>
      <c r="G185"/>
      <c r="H185"/>
      <c r="I185"/>
      <c r="J185"/>
      <c r="K185"/>
      <c r="L185"/>
      <c r="M185"/>
    </row>
    <row r="186" spans="2:13" ht="15">
      <c r="B186"/>
      <c r="C186"/>
      <c r="D186"/>
      <c r="E186"/>
      <c r="F186"/>
      <c r="G186"/>
      <c r="H186"/>
      <c r="I186"/>
      <c r="J186"/>
      <c r="K186"/>
      <c r="L186"/>
      <c r="M186"/>
    </row>
    <row r="187" spans="2:13" ht="15">
      <c r="B187"/>
      <c r="C187"/>
      <c r="D187"/>
      <c r="E187"/>
      <c r="F187"/>
      <c r="G187"/>
      <c r="H187"/>
      <c r="I187"/>
      <c r="J187"/>
      <c r="K187"/>
      <c r="L187"/>
      <c r="M187"/>
    </row>
    <row r="188" spans="2:13" ht="15">
      <c r="B188"/>
      <c r="C188"/>
      <c r="D188"/>
      <c r="E188"/>
      <c r="F188"/>
      <c r="G188"/>
      <c r="H188"/>
      <c r="I188"/>
      <c r="J188"/>
      <c r="K188"/>
      <c r="L188"/>
      <c r="M188"/>
    </row>
    <row r="189" spans="2:13" ht="15">
      <c r="B189"/>
      <c r="C189"/>
      <c r="D189"/>
      <c r="E189"/>
      <c r="F189"/>
      <c r="G189"/>
      <c r="H189"/>
      <c r="I189"/>
      <c r="J189"/>
      <c r="K189"/>
      <c r="L189"/>
      <c r="M189"/>
    </row>
    <row r="190" spans="2:13" ht="15">
      <c r="B190"/>
      <c r="C190"/>
      <c r="D190"/>
      <c r="E190"/>
      <c r="F190"/>
      <c r="G190"/>
      <c r="H190"/>
      <c r="I190"/>
      <c r="J190"/>
      <c r="K190"/>
      <c r="L190"/>
      <c r="M190"/>
    </row>
    <row r="191" spans="2:13" ht="15">
      <c r="B191"/>
      <c r="C191"/>
      <c r="D191"/>
      <c r="E191"/>
      <c r="F191"/>
      <c r="G191"/>
      <c r="H191"/>
      <c r="I191"/>
      <c r="J191"/>
      <c r="K191"/>
      <c r="L191"/>
      <c r="M191"/>
    </row>
    <row r="192" spans="2:13" ht="15">
      <c r="B192"/>
      <c r="C192"/>
      <c r="D192"/>
      <c r="E192"/>
      <c r="F192"/>
      <c r="G192"/>
      <c r="H192"/>
      <c r="I192"/>
      <c r="J192"/>
      <c r="K192"/>
      <c r="L192"/>
      <c r="M192"/>
    </row>
    <row r="193" spans="2:13" ht="15">
      <c r="B193"/>
      <c r="C193"/>
      <c r="D193"/>
      <c r="E193"/>
      <c r="F193"/>
      <c r="G193"/>
      <c r="H193"/>
      <c r="I193"/>
      <c r="J193"/>
      <c r="K193"/>
      <c r="L193"/>
      <c r="M193"/>
    </row>
    <row r="194" spans="2:13" ht="15">
      <c r="B194"/>
      <c r="C194"/>
      <c r="D194"/>
      <c r="E194"/>
      <c r="F194"/>
      <c r="G194"/>
      <c r="H194"/>
      <c r="I194"/>
      <c r="J194"/>
      <c r="K194"/>
      <c r="L194"/>
      <c r="M194"/>
    </row>
    <row r="195" spans="2:13" ht="15">
      <c r="B195"/>
      <c r="C195"/>
      <c r="D195"/>
      <c r="E195"/>
      <c r="F195"/>
      <c r="G195"/>
      <c r="H195"/>
      <c r="I195"/>
      <c r="J195"/>
      <c r="K195"/>
      <c r="L195"/>
      <c r="M195"/>
    </row>
    <row r="196" spans="2:13" ht="15">
      <c r="B196"/>
      <c r="C196"/>
      <c r="D196"/>
      <c r="E196"/>
      <c r="F196"/>
      <c r="G196"/>
      <c r="H196"/>
      <c r="I196"/>
      <c r="J196"/>
      <c r="K196"/>
      <c r="L196"/>
      <c r="M196"/>
    </row>
    <row r="197" spans="2:13" ht="15">
      <c r="B197"/>
      <c r="C197"/>
      <c r="D197"/>
      <c r="E197"/>
      <c r="F197"/>
      <c r="G197"/>
      <c r="H197"/>
      <c r="I197"/>
      <c r="J197"/>
      <c r="K197"/>
      <c r="L197"/>
      <c r="M197"/>
    </row>
    <row r="198" spans="2:13" ht="15">
      <c r="B198"/>
      <c r="C198"/>
      <c r="D198"/>
      <c r="E198"/>
      <c r="F198"/>
      <c r="G198"/>
      <c r="H198"/>
      <c r="I198"/>
      <c r="J198"/>
      <c r="K198"/>
      <c r="L198"/>
      <c r="M198"/>
    </row>
    <row r="236" spans="14:14">
      <c r="N236" s="49"/>
    </row>
    <row r="237" spans="14:14">
      <c r="N237" s="49"/>
    </row>
    <row r="238" spans="14:14">
      <c r="N238" s="49"/>
    </row>
    <row r="239" spans="14:14">
      <c r="N239" s="49"/>
    </row>
    <row r="271" spans="2:13">
      <c r="B271" s="49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</row>
    <row r="272" spans="2:13">
      <c r="B272" s="49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</row>
    <row r="273" spans="2:13">
      <c r="B273" s="49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</row>
    <row r="274" spans="2:13"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</row>
    <row r="424" spans="15:15">
      <c r="O424" s="50"/>
    </row>
    <row r="443" spans="14:14" ht="15" customHeight="1"/>
    <row r="446" spans="14:14" ht="54.75" customHeight="1">
      <c r="N446" s="71"/>
    </row>
    <row r="481" spans="2:13" ht="15">
      <c r="B481" s="645"/>
      <c r="C481" s="645"/>
      <c r="D481" s="558"/>
      <c r="E481" s="558"/>
      <c r="F481" s="558"/>
      <c r="G481" s="71"/>
      <c r="H481" s="71"/>
      <c r="I481" s="71"/>
      <c r="J481" s="71"/>
      <c r="K481" s="71"/>
      <c r="L481" s="71"/>
      <c r="M481" s="71"/>
    </row>
    <row r="482" spans="2:13">
      <c r="B482" s="52"/>
      <c r="C482" s="52"/>
      <c r="D482" s="52"/>
      <c r="E482" s="52"/>
      <c r="F482" s="52"/>
    </row>
    <row r="483" spans="2:13">
      <c r="B483" s="53"/>
      <c r="C483" s="52"/>
      <c r="D483" s="52"/>
      <c r="E483" s="52"/>
      <c r="F483" s="52"/>
    </row>
    <row r="484" spans="2:13">
      <c r="B484" s="52"/>
      <c r="C484" s="52"/>
      <c r="D484" s="52"/>
      <c r="E484" s="52"/>
      <c r="F484" s="52"/>
    </row>
    <row r="886" spans="7:7">
      <c r="G886" s="75"/>
    </row>
  </sheetData>
  <mergeCells count="22">
    <mergeCell ref="B481:C481"/>
    <mergeCell ref="N4:N5"/>
    <mergeCell ref="N6:N52"/>
    <mergeCell ref="B128:C128"/>
    <mergeCell ref="B54:M54"/>
    <mergeCell ref="B126:C126"/>
    <mergeCell ref="B127:C127"/>
    <mergeCell ref="B6:M6"/>
    <mergeCell ref="B76:M76"/>
    <mergeCell ref="B107:M107"/>
    <mergeCell ref="B115:M115"/>
    <mergeCell ref="B122:M122"/>
    <mergeCell ref="B124:M124"/>
    <mergeCell ref="N54:N130"/>
    <mergeCell ref="B53:M53"/>
    <mergeCell ref="B2:M2"/>
    <mergeCell ref="B4:C4"/>
    <mergeCell ref="M4:M5"/>
    <mergeCell ref="B129:C129"/>
    <mergeCell ref="B130:C130"/>
    <mergeCell ref="G4:L4"/>
    <mergeCell ref="D4:F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4"/>
  <sheetViews>
    <sheetView showGridLines="0" tabSelected="1" topLeftCell="A14" zoomScale="85" zoomScaleNormal="85" workbookViewId="0">
      <selection activeCell="B21" sqref="B21:N33"/>
    </sheetView>
  </sheetViews>
  <sheetFormatPr defaultRowHeight="15"/>
  <cols>
    <col min="2" max="2" width="5.85546875" customWidth="1"/>
    <col min="3" max="3" width="23.28515625" bestFit="1" customWidth="1"/>
    <col min="4" max="4" width="13.7109375" customWidth="1"/>
    <col min="5" max="7" width="15.7109375" customWidth="1"/>
    <col min="8" max="8" width="14.85546875" customWidth="1"/>
    <col min="9" max="9" width="10.5703125" customWidth="1"/>
    <col min="10" max="10" width="14.140625" customWidth="1"/>
    <col min="11" max="11" width="13" customWidth="1"/>
    <col min="12" max="12" width="15" customWidth="1"/>
    <col min="13" max="13" width="19.85546875" customWidth="1"/>
    <col min="14" max="15" width="15.7109375" customWidth="1"/>
    <col min="16" max="16" width="25" bestFit="1" customWidth="1"/>
    <col min="17" max="27" width="15.7109375" customWidth="1"/>
    <col min="28" max="28" width="16.5703125" customWidth="1"/>
  </cols>
  <sheetData>
    <row r="1" spans="1:21">
      <c r="A1" s="114"/>
    </row>
    <row r="3" spans="1:21">
      <c r="C3" s="859" t="s">
        <v>338</v>
      </c>
      <c r="D3" s="859"/>
      <c r="E3" s="859"/>
      <c r="F3" s="859"/>
      <c r="G3" s="859"/>
      <c r="H3" s="859"/>
      <c r="I3" s="859"/>
      <c r="J3" s="859"/>
      <c r="K3" s="859"/>
      <c r="L3" s="859"/>
      <c r="M3" s="859"/>
      <c r="N3" s="859"/>
      <c r="O3" s="859"/>
    </row>
    <row r="4" spans="1:2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 t="s">
        <v>63</v>
      </c>
      <c r="N4" s="3"/>
      <c r="O4" s="3"/>
      <c r="P4" s="3"/>
    </row>
    <row r="5" spans="1:21">
      <c r="C5" s="5" t="s">
        <v>9</v>
      </c>
      <c r="D5" s="5" t="s">
        <v>337</v>
      </c>
      <c r="E5" s="5"/>
      <c r="F5" s="5"/>
      <c r="G5" s="5"/>
      <c r="H5" s="3"/>
      <c r="I5" s="3"/>
      <c r="J5" s="3"/>
      <c r="K5" s="3"/>
      <c r="L5" s="3"/>
      <c r="M5" s="3"/>
      <c r="N5" s="3"/>
      <c r="O5" s="3"/>
      <c r="P5" s="3"/>
    </row>
    <row r="6" spans="1:21" ht="35.25" customHeight="1">
      <c r="C6" s="288" t="s">
        <v>10</v>
      </c>
      <c r="D6" s="930" t="s">
        <v>351</v>
      </c>
      <c r="E6" s="930"/>
      <c r="F6" s="930"/>
      <c r="G6" s="930"/>
      <c r="H6" s="930"/>
      <c r="I6" s="930"/>
      <c r="J6" s="930"/>
      <c r="K6" s="930"/>
      <c r="L6" s="930"/>
      <c r="M6" s="137"/>
      <c r="N6" s="137"/>
      <c r="O6" s="3"/>
      <c r="P6" s="3"/>
    </row>
    <row r="7" spans="1:21">
      <c r="C7" s="5" t="s">
        <v>11</v>
      </c>
      <c r="D7" s="4" t="s">
        <v>95</v>
      </c>
      <c r="E7" s="4"/>
      <c r="F7" s="4"/>
      <c r="G7" s="4"/>
      <c r="H7" s="3"/>
      <c r="I7" s="3"/>
      <c r="J7" s="3"/>
      <c r="K7" s="3"/>
      <c r="L7" s="3"/>
      <c r="M7" s="3"/>
      <c r="N7" s="3"/>
      <c r="O7" s="3"/>
      <c r="P7" s="3"/>
    </row>
    <row r="8" spans="1:21">
      <c r="C8" s="3"/>
      <c r="D8" s="3" t="s">
        <v>339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21">
      <c r="C9" s="3"/>
      <c r="D9" s="4" t="s">
        <v>96</v>
      </c>
      <c r="E9" s="4"/>
      <c r="F9" s="4"/>
      <c r="G9" s="4"/>
      <c r="H9" s="3"/>
      <c r="I9" s="3"/>
      <c r="J9" s="3"/>
      <c r="K9" s="3"/>
      <c r="L9" s="3"/>
      <c r="M9" s="3"/>
      <c r="N9" s="3"/>
      <c r="O9" s="3"/>
      <c r="P9" s="3"/>
    </row>
    <row r="10" spans="1:21">
      <c r="C10" s="3"/>
      <c r="D10" s="4" t="s">
        <v>97</v>
      </c>
      <c r="E10" s="4"/>
      <c r="F10" s="4"/>
      <c r="G10" s="4"/>
      <c r="H10" s="3"/>
      <c r="I10" s="3"/>
      <c r="J10" s="3"/>
      <c r="K10" s="3"/>
      <c r="L10" s="3"/>
      <c r="M10" s="3"/>
      <c r="N10" s="3"/>
      <c r="O10" s="3"/>
      <c r="P10" s="3"/>
    </row>
    <row r="11" spans="1:21">
      <c r="C11" s="5" t="s">
        <v>12</v>
      </c>
      <c r="D11" s="4" t="s">
        <v>22</v>
      </c>
      <c r="E11" s="4"/>
      <c r="F11" s="4"/>
      <c r="G11" s="4"/>
      <c r="H11" s="3"/>
      <c r="I11" s="3"/>
      <c r="J11" s="3"/>
      <c r="K11" s="3"/>
      <c r="L11" s="3"/>
      <c r="M11" s="3"/>
      <c r="N11" s="3"/>
      <c r="O11" s="3"/>
      <c r="P11" s="3"/>
    </row>
    <row r="12" spans="1:21">
      <c r="C12" s="5"/>
      <c r="D12" s="4"/>
      <c r="E12" s="4"/>
      <c r="F12" s="4"/>
      <c r="G12" s="4"/>
      <c r="H12" s="3"/>
      <c r="I12" s="3"/>
      <c r="J12" s="3"/>
      <c r="K12" s="3"/>
      <c r="L12" s="3"/>
      <c r="M12" s="3"/>
      <c r="N12" s="3"/>
      <c r="O12" s="3"/>
      <c r="P12" s="3"/>
    </row>
    <row r="13" spans="1:21">
      <c r="C13" s="5"/>
      <c r="D13" s="4"/>
      <c r="E13" s="4"/>
      <c r="F13" s="4"/>
      <c r="G13" s="4"/>
      <c r="H13" s="3"/>
      <c r="I13" s="3"/>
      <c r="J13" s="3"/>
      <c r="K13" s="3"/>
      <c r="L13" s="3"/>
      <c r="M13" s="3"/>
      <c r="N13" s="3"/>
      <c r="O13" s="3"/>
      <c r="P13" s="3"/>
    </row>
    <row r="14" spans="1:21">
      <c r="C14" s="5"/>
      <c r="D14" s="4"/>
      <c r="E14" s="4"/>
      <c r="F14" s="4"/>
      <c r="G14" s="4"/>
      <c r="H14" s="3"/>
      <c r="I14" s="3"/>
      <c r="J14" s="3"/>
      <c r="K14" s="3"/>
      <c r="L14" s="3"/>
      <c r="M14" s="3"/>
      <c r="N14" s="3"/>
      <c r="O14" s="3"/>
      <c r="P14" s="3"/>
    </row>
    <row r="15" spans="1:21">
      <c r="C15" s="5"/>
      <c r="D15" s="4" t="s">
        <v>23</v>
      </c>
      <c r="E15" s="4"/>
      <c r="F15" s="4"/>
      <c r="G15" s="4"/>
      <c r="H15" s="3"/>
      <c r="I15" s="3"/>
      <c r="J15" s="3"/>
      <c r="K15" s="3"/>
      <c r="L15" s="3"/>
      <c r="M15" s="3"/>
      <c r="N15" s="3"/>
      <c r="O15" s="3"/>
      <c r="P15" s="3" t="s">
        <v>36</v>
      </c>
    </row>
    <row r="16" spans="1:21" ht="15" customHeight="1">
      <c r="C16" s="5"/>
      <c r="D16" s="4" t="s">
        <v>13</v>
      </c>
      <c r="E16" s="4"/>
      <c r="F16" s="4"/>
      <c r="G16" s="4"/>
      <c r="H16" s="3"/>
      <c r="I16" s="3"/>
      <c r="J16" s="3"/>
      <c r="K16" s="3"/>
      <c r="L16" s="3"/>
      <c r="M16" s="3"/>
      <c r="N16" s="3"/>
      <c r="O16" s="846"/>
      <c r="P16" s="846"/>
      <c r="Q16" s="846"/>
      <c r="R16" s="846"/>
      <c r="S16" s="846"/>
      <c r="T16" s="846"/>
      <c r="U16" s="846"/>
    </row>
    <row r="17" spans="2:21">
      <c r="C17" s="5"/>
      <c r="D17" s="4" t="s">
        <v>24</v>
      </c>
      <c r="E17" s="4"/>
      <c r="F17" s="4"/>
      <c r="G17" s="4"/>
      <c r="H17" s="3"/>
      <c r="I17" s="3"/>
      <c r="J17" s="3"/>
      <c r="K17" s="3"/>
      <c r="L17" s="3"/>
      <c r="M17" s="3"/>
      <c r="N17" s="3"/>
      <c r="O17" s="846"/>
      <c r="P17" s="846"/>
      <c r="Q17" s="846"/>
      <c r="R17" s="846"/>
      <c r="S17" s="846"/>
      <c r="T17" s="846"/>
      <c r="U17" s="846"/>
    </row>
    <row r="18" spans="2:21" ht="15" customHeight="1">
      <c r="C18" s="5"/>
      <c r="D18" s="4" t="s">
        <v>25</v>
      </c>
      <c r="E18" s="4"/>
      <c r="F18" s="4"/>
      <c r="G18" s="4"/>
      <c r="H18" s="3"/>
      <c r="I18" s="3"/>
      <c r="J18" s="3"/>
      <c r="K18" s="3"/>
      <c r="L18" s="3"/>
      <c r="M18" s="3"/>
      <c r="N18" s="3"/>
      <c r="O18" s="119"/>
      <c r="P18" s="119"/>
      <c r="Q18" s="119"/>
      <c r="R18" s="119"/>
      <c r="S18" s="119"/>
      <c r="T18" s="119"/>
      <c r="U18" s="119"/>
    </row>
    <row r="19" spans="2:21">
      <c r="B19" s="3"/>
      <c r="C19" s="3"/>
      <c r="D19" s="4" t="s">
        <v>26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25"/>
      <c r="P19" s="25"/>
      <c r="Q19" s="25"/>
      <c r="R19" s="25"/>
      <c r="S19" s="25"/>
      <c r="T19" s="25"/>
      <c r="U19" s="25"/>
    </row>
    <row r="20" spans="2:21">
      <c r="B20" s="3"/>
      <c r="C20" s="3"/>
      <c r="D20" s="4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2:21">
      <c r="B21" s="887" t="s">
        <v>0</v>
      </c>
      <c r="C21" s="887" t="s">
        <v>2</v>
      </c>
      <c r="D21" s="887" t="s">
        <v>3</v>
      </c>
      <c r="E21" s="895" t="s">
        <v>19</v>
      </c>
      <c r="F21" s="895"/>
      <c r="G21" s="895"/>
      <c r="H21" s="549" t="s">
        <v>7</v>
      </c>
      <c r="I21" s="550"/>
      <c r="J21" s="550"/>
      <c r="K21" s="550"/>
      <c r="L21" s="551"/>
      <c r="M21" s="551"/>
      <c r="N21" s="887" t="s">
        <v>1</v>
      </c>
    </row>
    <row r="22" spans="2:21" ht="75" customHeight="1">
      <c r="B22" s="887"/>
      <c r="C22" s="887"/>
      <c r="D22" s="887"/>
      <c r="E22" s="15" t="s">
        <v>20</v>
      </c>
      <c r="F22" s="15" t="s">
        <v>21</v>
      </c>
      <c r="G22" s="15" t="s">
        <v>34</v>
      </c>
      <c r="H22" s="118">
        <v>2020</v>
      </c>
      <c r="I22" s="118">
        <v>2021</v>
      </c>
      <c r="J22" s="118">
        <v>2022</v>
      </c>
      <c r="K22" s="118">
        <v>2023</v>
      </c>
      <c r="L22" s="118">
        <v>2024</v>
      </c>
      <c r="M22" s="118" t="s">
        <v>376</v>
      </c>
      <c r="N22" s="887"/>
    </row>
    <row r="23" spans="2:21">
      <c r="B23" s="540" t="s">
        <v>4</v>
      </c>
      <c r="C23" s="541"/>
      <c r="D23" s="541"/>
      <c r="E23" s="541"/>
      <c r="F23" s="541"/>
      <c r="G23" s="541"/>
      <c r="H23" s="541"/>
      <c r="I23" s="541"/>
      <c r="J23" s="541"/>
      <c r="K23" s="541"/>
      <c r="L23" s="542"/>
      <c r="M23" s="542"/>
      <c r="N23" s="115"/>
    </row>
    <row r="24" spans="2:21" ht="27.75" customHeight="1">
      <c r="B24" s="12">
        <v>1</v>
      </c>
      <c r="C24" s="68" t="s">
        <v>81</v>
      </c>
      <c r="D24" s="69" t="s">
        <v>86</v>
      </c>
      <c r="E24" s="12" t="s">
        <v>344</v>
      </c>
      <c r="F24" s="12" t="s">
        <v>65</v>
      </c>
      <c r="G24" s="12" t="s">
        <v>35</v>
      </c>
      <c r="H24" s="923" t="s">
        <v>98</v>
      </c>
      <c r="I24" s="924"/>
      <c r="J24" s="924"/>
      <c r="K24" s="925"/>
      <c r="L24" s="12">
        <v>500</v>
      </c>
      <c r="M24" s="12">
        <v>500</v>
      </c>
      <c r="N24" s="12" t="s">
        <v>31</v>
      </c>
    </row>
    <row r="25" spans="2:21" ht="33" customHeight="1">
      <c r="B25" s="12">
        <v>2</v>
      </c>
      <c r="C25" s="68" t="s">
        <v>82</v>
      </c>
      <c r="D25" s="69" t="s">
        <v>85</v>
      </c>
      <c r="E25" s="12" t="s">
        <v>344</v>
      </c>
      <c r="F25" s="12" t="s">
        <v>65</v>
      </c>
      <c r="G25" s="12" t="s">
        <v>35</v>
      </c>
      <c r="H25" s="926"/>
      <c r="I25" s="927"/>
      <c r="J25" s="927"/>
      <c r="K25" s="928"/>
      <c r="L25" s="12">
        <v>500</v>
      </c>
      <c r="M25" s="12">
        <v>500</v>
      </c>
      <c r="N25" s="12" t="s">
        <v>31</v>
      </c>
    </row>
    <row r="26" spans="2:21">
      <c r="B26" s="888" t="s">
        <v>17</v>
      </c>
      <c r="C26" s="888"/>
      <c r="D26" s="888"/>
      <c r="E26" s="891"/>
      <c r="F26" s="891"/>
      <c r="G26" s="891"/>
      <c r="H26" s="118">
        <v>0</v>
      </c>
      <c r="I26" s="118">
        <v>0</v>
      </c>
      <c r="J26" s="118">
        <v>0</v>
      </c>
      <c r="K26" s="118">
        <v>0</v>
      </c>
      <c r="L26" s="118">
        <v>2</v>
      </c>
      <c r="M26" s="118">
        <v>2</v>
      </c>
      <c r="N26" s="18" t="s">
        <v>30</v>
      </c>
    </row>
    <row r="27" spans="2:21">
      <c r="B27" s="892" t="s">
        <v>27</v>
      </c>
      <c r="C27" s="892"/>
      <c r="D27" s="892"/>
      <c r="E27" s="892"/>
      <c r="F27" s="892"/>
      <c r="G27" s="892"/>
      <c r="H27" s="118">
        <f t="shared" ref="H27:M27" si="0">SUM(H24:H25)</f>
        <v>0</v>
      </c>
      <c r="I27" s="118">
        <f t="shared" si="0"/>
        <v>0</v>
      </c>
      <c r="J27" s="118">
        <f t="shared" si="0"/>
        <v>0</v>
      </c>
      <c r="K27" s="118">
        <f t="shared" si="0"/>
        <v>0</v>
      </c>
      <c r="L27" s="118">
        <f t="shared" si="0"/>
        <v>1000</v>
      </c>
      <c r="M27" s="118">
        <f t="shared" si="0"/>
        <v>1000</v>
      </c>
      <c r="N27" s="18" t="s">
        <v>31</v>
      </c>
    </row>
    <row r="28" spans="2:21">
      <c r="B28" s="888" t="s">
        <v>28</v>
      </c>
      <c r="C28" s="888"/>
      <c r="D28" s="888"/>
      <c r="E28" s="888"/>
      <c r="F28" s="888"/>
      <c r="G28" s="888"/>
      <c r="H28" s="118">
        <v>0</v>
      </c>
      <c r="I28" s="118">
        <v>0</v>
      </c>
      <c r="J28" s="118">
        <v>0</v>
      </c>
      <c r="K28" s="118">
        <v>0</v>
      </c>
      <c r="L28" s="118">
        <v>0</v>
      </c>
      <c r="M28" s="118">
        <v>0</v>
      </c>
      <c r="N28" s="18" t="s">
        <v>32</v>
      </c>
    </row>
    <row r="29" spans="2:21">
      <c r="B29" s="888" t="s">
        <v>29</v>
      </c>
      <c r="C29" s="888"/>
      <c r="D29" s="888"/>
      <c r="E29" s="888"/>
      <c r="F29" s="888"/>
      <c r="G29" s="888"/>
      <c r="H29" s="118">
        <f>H27</f>
        <v>0</v>
      </c>
      <c r="I29" s="118">
        <f>I27</f>
        <v>0</v>
      </c>
      <c r="J29" s="118">
        <f>J27</f>
        <v>0</v>
      </c>
      <c r="K29" s="118">
        <f>K27</f>
        <v>0</v>
      </c>
      <c r="L29" s="118">
        <f>L27+L28</f>
        <v>1000</v>
      </c>
      <c r="M29" s="118">
        <f>M27+M28</f>
        <v>1000</v>
      </c>
      <c r="N29" s="18" t="s">
        <v>33</v>
      </c>
    </row>
    <row r="30" spans="2:21">
      <c r="B30" s="847" t="s">
        <v>88</v>
      </c>
      <c r="C30" s="848"/>
      <c r="D30" s="848"/>
      <c r="E30" s="848"/>
      <c r="F30" s="848"/>
      <c r="G30" s="849"/>
      <c r="H30" s="118">
        <v>0</v>
      </c>
      <c r="I30" s="118">
        <v>0</v>
      </c>
      <c r="J30" s="118">
        <v>0</v>
      </c>
      <c r="K30" s="118">
        <v>0</v>
      </c>
      <c r="L30" s="118">
        <v>0.69310000000000005</v>
      </c>
      <c r="M30" s="118">
        <v>0.69310000000000005</v>
      </c>
      <c r="N30" s="18" t="s">
        <v>18</v>
      </c>
    </row>
    <row r="31" spans="2:21">
      <c r="B31" s="847" t="s">
        <v>89</v>
      </c>
      <c r="C31" s="848"/>
      <c r="D31" s="848"/>
      <c r="E31" s="848"/>
      <c r="F31" s="848"/>
      <c r="G31" s="849"/>
      <c r="H31" s="118">
        <v>0</v>
      </c>
      <c r="I31" s="118">
        <v>0</v>
      </c>
      <c r="J31" s="118">
        <v>0</v>
      </c>
      <c r="K31" s="118">
        <v>0</v>
      </c>
      <c r="L31" s="118">
        <v>0</v>
      </c>
      <c r="M31" s="118">
        <v>0</v>
      </c>
      <c r="N31" s="18" t="s">
        <v>18</v>
      </c>
    </row>
    <row r="32" spans="2:21">
      <c r="B32" s="888" t="s">
        <v>16</v>
      </c>
      <c r="C32" s="888"/>
      <c r="D32" s="888"/>
      <c r="E32" s="888"/>
      <c r="F32" s="888"/>
      <c r="G32" s="888"/>
      <c r="H32" s="118">
        <v>0</v>
      </c>
      <c r="I32" s="118">
        <v>0</v>
      </c>
      <c r="J32" s="118">
        <v>0</v>
      </c>
      <c r="K32" s="118">
        <v>0</v>
      </c>
      <c r="L32" s="118">
        <v>0.69310000000000005</v>
      </c>
      <c r="M32" s="118">
        <v>0.69310000000000005</v>
      </c>
      <c r="N32" s="18" t="s">
        <v>18</v>
      </c>
    </row>
    <row r="33" spans="2:18">
      <c r="B33" s="888" t="s">
        <v>8</v>
      </c>
      <c r="C33" s="888"/>
      <c r="D33" s="888"/>
      <c r="E33" s="888"/>
      <c r="F33" s="888"/>
      <c r="G33" s="888"/>
      <c r="H33" s="118">
        <v>0</v>
      </c>
      <c r="I33" s="118">
        <v>0</v>
      </c>
      <c r="J33" s="118">
        <v>0</v>
      </c>
      <c r="K33" s="118">
        <v>0</v>
      </c>
      <c r="L33" s="282">
        <v>1</v>
      </c>
      <c r="M33" s="282">
        <v>1</v>
      </c>
      <c r="N33" s="116" t="s">
        <v>5</v>
      </c>
    </row>
    <row r="34" spans="2:18" ht="15" customHeight="1">
      <c r="B34" s="844" t="s">
        <v>336</v>
      </c>
      <c r="C34" s="844"/>
      <c r="D34" s="844"/>
      <c r="E34" s="844"/>
      <c r="F34" s="844"/>
      <c r="G34" s="844"/>
    </row>
    <row r="35" spans="2:18">
      <c r="B35" s="845"/>
      <c r="C35" s="845"/>
      <c r="D35" s="845"/>
      <c r="E35" s="845"/>
      <c r="F35" s="845"/>
      <c r="G35" s="845"/>
    </row>
    <row r="36" spans="2:18">
      <c r="B36" s="845"/>
      <c r="C36" s="845"/>
      <c r="D36" s="845"/>
      <c r="E36" s="845"/>
      <c r="F36" s="845"/>
      <c r="G36" s="845"/>
    </row>
    <row r="37" spans="2:18">
      <c r="B37" s="845"/>
      <c r="C37" s="845"/>
      <c r="D37" s="845"/>
      <c r="E37" s="845"/>
      <c r="F37" s="845"/>
      <c r="G37" s="845"/>
    </row>
    <row r="38" spans="2:18">
      <c r="B38" s="845"/>
      <c r="C38" s="845"/>
      <c r="D38" s="845"/>
      <c r="E38" s="845"/>
      <c r="F38" s="845"/>
      <c r="G38" s="845"/>
      <c r="Q38" s="25"/>
      <c r="R38" s="25"/>
    </row>
    <row r="39" spans="2:18">
      <c r="B39" s="845"/>
      <c r="C39" s="845"/>
      <c r="D39" s="845"/>
      <c r="E39" s="845"/>
      <c r="F39" s="845"/>
      <c r="G39" s="845"/>
      <c r="O39" s="150" t="s">
        <v>23</v>
      </c>
      <c r="P39" s="150"/>
      <c r="Q39" s="150"/>
      <c r="R39" s="25"/>
    </row>
    <row r="40" spans="2:18">
      <c r="B40" s="2" t="s">
        <v>377</v>
      </c>
      <c r="C40" s="3"/>
      <c r="D40" s="3"/>
      <c r="E40" s="3"/>
      <c r="F40" s="3"/>
      <c r="G40" s="3"/>
      <c r="O40" s="150" t="s">
        <v>37</v>
      </c>
      <c r="P40" s="150"/>
      <c r="Q40" s="150"/>
      <c r="R40" s="25"/>
    </row>
    <row r="41" spans="2:18">
      <c r="O41" s="150" t="s">
        <v>38</v>
      </c>
      <c r="P41" s="150"/>
      <c r="Q41" s="150"/>
      <c r="R41" s="150"/>
    </row>
    <row r="42" spans="2:18">
      <c r="O42" s="150" t="s">
        <v>39</v>
      </c>
      <c r="P42" s="150"/>
      <c r="Q42" s="150"/>
      <c r="R42" s="150"/>
    </row>
    <row r="43" spans="2:18">
      <c r="N43" s="150"/>
      <c r="O43" s="150" t="s">
        <v>40</v>
      </c>
      <c r="P43" s="150"/>
      <c r="Q43" s="150"/>
      <c r="R43" s="150"/>
    </row>
    <row r="44" spans="2:18">
      <c r="O44" s="150" t="s">
        <v>41</v>
      </c>
      <c r="P44" s="150"/>
      <c r="Q44" s="150"/>
      <c r="R44" s="150"/>
    </row>
    <row r="45" spans="2:18">
      <c r="O45" s="6" t="s">
        <v>7</v>
      </c>
      <c r="P45" s="6" t="s">
        <v>14</v>
      </c>
      <c r="Q45" s="150"/>
      <c r="R45" s="150"/>
    </row>
    <row r="46" spans="2:18">
      <c r="O46" s="1">
        <v>2020</v>
      </c>
      <c r="P46" s="896"/>
      <c r="Q46" s="150"/>
      <c r="R46" s="150"/>
    </row>
    <row r="47" spans="2:18">
      <c r="O47" s="1">
        <v>2021</v>
      </c>
      <c r="P47" s="931"/>
      <c r="Q47" s="150"/>
      <c r="R47" s="150"/>
    </row>
    <row r="48" spans="2:18">
      <c r="O48" s="7">
        <v>2022</v>
      </c>
      <c r="P48" s="931"/>
    </row>
    <row r="49" spans="2:28">
      <c r="O49" s="1">
        <v>2023</v>
      </c>
      <c r="P49" s="897"/>
    </row>
    <row r="50" spans="2:28">
      <c r="O50" s="1">
        <v>2024</v>
      </c>
      <c r="P50" s="1">
        <v>17.5</v>
      </c>
    </row>
    <row r="51" spans="2:28">
      <c r="O51" s="1" t="s">
        <v>376</v>
      </c>
      <c r="P51" s="1">
        <v>16.5</v>
      </c>
    </row>
    <row r="52" spans="2:28">
      <c r="O52" s="2" t="s">
        <v>377</v>
      </c>
      <c r="P52" s="3"/>
    </row>
    <row r="53" spans="2:28" ht="15.75" thickBot="1"/>
    <row r="54" spans="2:28" ht="15" customHeight="1">
      <c r="B54" s="504"/>
      <c r="C54" s="505"/>
      <c r="D54" s="505"/>
      <c r="E54" s="505"/>
      <c r="F54" s="505"/>
      <c r="G54" s="505"/>
      <c r="H54" s="505"/>
      <c r="I54" s="505"/>
      <c r="J54" s="505"/>
      <c r="K54" s="920"/>
      <c r="L54" s="920"/>
      <c r="M54" s="920"/>
      <c r="N54" s="495"/>
      <c r="O54" s="920" t="s">
        <v>366</v>
      </c>
      <c r="P54" s="920"/>
      <c r="Q54" s="920"/>
      <c r="R54" s="481"/>
      <c r="S54" s="481"/>
      <c r="T54" s="481"/>
      <c r="U54" s="505"/>
      <c r="V54" s="505"/>
      <c r="W54" s="505"/>
      <c r="X54" s="505"/>
      <c r="Y54" s="505"/>
      <c r="Z54" s="505"/>
      <c r="AA54" s="505"/>
      <c r="AB54" s="506"/>
    </row>
    <row r="55" spans="2:28">
      <c r="B55" s="507"/>
      <c r="C55" s="508"/>
      <c r="D55" s="508"/>
      <c r="E55" s="508"/>
      <c r="F55" s="508"/>
      <c r="G55" s="508"/>
      <c r="H55" s="508"/>
      <c r="I55" s="508"/>
      <c r="J55" s="508"/>
      <c r="K55" s="921"/>
      <c r="L55" s="921"/>
      <c r="M55" s="921"/>
      <c r="N55" s="496"/>
      <c r="O55" s="921" t="s">
        <v>374</v>
      </c>
      <c r="P55" s="921"/>
      <c r="Q55" s="921"/>
      <c r="R55" s="483"/>
      <c r="S55" s="483"/>
      <c r="T55" s="483"/>
      <c r="U55" s="508"/>
      <c r="V55" s="508"/>
      <c r="W55" s="508"/>
      <c r="X55" s="508"/>
      <c r="Y55" s="508"/>
      <c r="Z55" s="508"/>
      <c r="AA55" s="508"/>
      <c r="AB55" s="509"/>
    </row>
    <row r="56" spans="2:28">
      <c r="B56" s="507"/>
      <c r="C56" s="508"/>
      <c r="D56" s="508"/>
      <c r="E56" s="508"/>
      <c r="F56" s="508"/>
      <c r="G56" s="508"/>
      <c r="H56" s="508"/>
      <c r="I56" s="508"/>
      <c r="J56" s="508"/>
      <c r="K56" s="922"/>
      <c r="L56" s="922"/>
      <c r="M56" s="922"/>
      <c r="N56" s="497"/>
      <c r="O56" s="922" t="s">
        <v>367</v>
      </c>
      <c r="P56" s="922"/>
      <c r="Q56" s="922"/>
      <c r="R56" s="483"/>
      <c r="S56" s="483"/>
      <c r="T56" s="483"/>
      <c r="U56" s="508"/>
      <c r="V56" s="508"/>
      <c r="W56" s="508"/>
      <c r="X56" s="508"/>
      <c r="Y56" s="508"/>
      <c r="Z56" s="508"/>
      <c r="AA56" s="508"/>
      <c r="AB56" s="509"/>
    </row>
    <row r="57" spans="2:28" ht="15" customHeight="1">
      <c r="B57" s="836" t="s">
        <v>0</v>
      </c>
      <c r="C57" s="837" t="s">
        <v>2</v>
      </c>
      <c r="D57" s="837" t="s">
        <v>3</v>
      </c>
      <c r="E57" s="904" t="s">
        <v>358</v>
      </c>
      <c r="F57" s="905"/>
      <c r="G57" s="905"/>
      <c r="H57" s="905"/>
      <c r="I57" s="905"/>
      <c r="J57" s="905"/>
      <c r="K57" s="905"/>
      <c r="L57" s="905"/>
      <c r="M57" s="905"/>
      <c r="N57" s="905"/>
      <c r="O57" s="905"/>
      <c r="P57" s="905"/>
      <c r="Q57" s="905"/>
      <c r="R57" s="905"/>
      <c r="S57" s="905"/>
      <c r="T57" s="905"/>
      <c r="U57" s="905"/>
      <c r="V57" s="905"/>
      <c r="W57" s="905"/>
      <c r="X57" s="905"/>
      <c r="Y57" s="905"/>
      <c r="Z57" s="905"/>
      <c r="AA57" s="905"/>
      <c r="AB57" s="906"/>
    </row>
    <row r="58" spans="2:28">
      <c r="B58" s="836"/>
      <c r="C58" s="837"/>
      <c r="D58" s="837"/>
      <c r="E58" s="837">
        <v>2020</v>
      </c>
      <c r="F58" s="837"/>
      <c r="G58" s="837"/>
      <c r="H58" s="837"/>
      <c r="I58" s="904">
        <v>2021</v>
      </c>
      <c r="J58" s="905"/>
      <c r="K58" s="905"/>
      <c r="L58" s="929"/>
      <c r="M58" s="904">
        <v>2022</v>
      </c>
      <c r="N58" s="905"/>
      <c r="O58" s="905"/>
      <c r="P58" s="929"/>
      <c r="Q58" s="904">
        <v>2023</v>
      </c>
      <c r="R58" s="905"/>
      <c r="S58" s="905"/>
      <c r="T58" s="929"/>
      <c r="U58" s="904">
        <v>2024</v>
      </c>
      <c r="V58" s="905"/>
      <c r="W58" s="905"/>
      <c r="X58" s="906"/>
      <c r="Y58" s="904">
        <v>2025</v>
      </c>
      <c r="Z58" s="905"/>
      <c r="AA58" s="905"/>
      <c r="AB58" s="906"/>
    </row>
    <row r="59" spans="2:28" ht="30">
      <c r="B59" s="836"/>
      <c r="C59" s="837"/>
      <c r="D59" s="837"/>
      <c r="E59" s="430" t="s">
        <v>359</v>
      </c>
      <c r="F59" s="430" t="s">
        <v>360</v>
      </c>
      <c r="G59" s="430" t="s">
        <v>361</v>
      </c>
      <c r="H59" s="430" t="s">
        <v>362</v>
      </c>
      <c r="I59" s="430" t="s">
        <v>359</v>
      </c>
      <c r="J59" s="430" t="s">
        <v>360</v>
      </c>
      <c r="K59" s="430" t="s">
        <v>361</v>
      </c>
      <c r="L59" s="430" t="s">
        <v>362</v>
      </c>
      <c r="M59" s="430" t="s">
        <v>359</v>
      </c>
      <c r="N59" s="430" t="s">
        <v>360</v>
      </c>
      <c r="O59" s="430" t="s">
        <v>363</v>
      </c>
      <c r="P59" s="430" t="s">
        <v>364</v>
      </c>
      <c r="Q59" s="430" t="s">
        <v>359</v>
      </c>
      <c r="R59" s="430" t="s">
        <v>360</v>
      </c>
      <c r="S59" s="430" t="s">
        <v>363</v>
      </c>
      <c r="T59" s="430" t="s">
        <v>364</v>
      </c>
      <c r="U59" s="430" t="s">
        <v>359</v>
      </c>
      <c r="V59" s="430" t="s">
        <v>360</v>
      </c>
      <c r="W59" s="430" t="s">
        <v>363</v>
      </c>
      <c r="X59" s="444" t="s">
        <v>364</v>
      </c>
      <c r="Y59" s="430" t="s">
        <v>359</v>
      </c>
      <c r="Z59" s="430" t="s">
        <v>360</v>
      </c>
      <c r="AA59" s="430" t="s">
        <v>363</v>
      </c>
      <c r="AB59" s="444" t="s">
        <v>364</v>
      </c>
    </row>
    <row r="60" spans="2:28" ht="15" customHeight="1">
      <c r="B60" s="552" t="s">
        <v>4</v>
      </c>
      <c r="C60" s="553"/>
      <c r="D60" s="553"/>
      <c r="E60" s="553"/>
      <c r="F60" s="553"/>
      <c r="G60" s="553"/>
      <c r="H60" s="553"/>
      <c r="I60" s="553"/>
      <c r="J60" s="553"/>
      <c r="K60" s="553"/>
      <c r="L60" s="553"/>
      <c r="M60" s="553"/>
      <c r="N60" s="553"/>
      <c r="O60" s="553"/>
      <c r="P60" s="553"/>
      <c r="Q60" s="553"/>
      <c r="R60" s="553"/>
      <c r="S60" s="553"/>
      <c r="T60" s="553"/>
      <c r="U60" s="553"/>
      <c r="V60" s="553"/>
      <c r="W60" s="553"/>
      <c r="X60" s="554"/>
      <c r="Y60" s="553"/>
      <c r="Z60" s="553"/>
      <c r="AA60" s="553"/>
      <c r="AB60" s="554"/>
    </row>
    <row r="61" spans="2:28" ht="15" customHeight="1">
      <c r="B61" s="510">
        <v>1</v>
      </c>
      <c r="C61" s="498" t="s">
        <v>81</v>
      </c>
      <c r="D61" s="499" t="s">
        <v>86</v>
      </c>
      <c r="E61" s="500">
        <v>0</v>
      </c>
      <c r="F61" s="501">
        <v>0</v>
      </c>
      <c r="G61" s="501">
        <v>0</v>
      </c>
      <c r="H61" s="501">
        <f>-(F61*G61)</f>
        <v>0</v>
      </c>
      <c r="I61" s="500">
        <v>0</v>
      </c>
      <c r="J61" s="501">
        <v>0</v>
      </c>
      <c r="K61" s="501">
        <v>0</v>
      </c>
      <c r="L61" s="501">
        <f>-(J61*K61)</f>
        <v>0</v>
      </c>
      <c r="M61" s="500">
        <v>0</v>
      </c>
      <c r="N61" s="501">
        <v>0</v>
      </c>
      <c r="O61" s="501">
        <v>0</v>
      </c>
      <c r="P61" s="501">
        <f>-(N61*O61)</f>
        <v>0</v>
      </c>
      <c r="Q61" s="500">
        <v>0</v>
      </c>
      <c r="R61" s="501">
        <v>0</v>
      </c>
      <c r="S61" s="501">
        <v>0</v>
      </c>
      <c r="T61" s="501">
        <f>-(R61*S61)</f>
        <v>0</v>
      </c>
      <c r="U61" s="502">
        <f>L24</f>
        <v>500</v>
      </c>
      <c r="V61" s="501">
        <f>(U61/$U$63)</f>
        <v>0.5</v>
      </c>
      <c r="W61" s="501">
        <f>LN(V61)</f>
        <v>-0.69314718055994529</v>
      </c>
      <c r="X61" s="511">
        <f>-(V61*W61)</f>
        <v>0.34657359027997264</v>
      </c>
      <c r="Y61" s="502">
        <f>M24</f>
        <v>500</v>
      </c>
      <c r="Z61" s="501">
        <f>(Y61/$U$63)</f>
        <v>0.5</v>
      </c>
      <c r="AA61" s="501">
        <f>LN(Z61)</f>
        <v>-0.69314718055994529</v>
      </c>
      <c r="AB61" s="511">
        <f>-(Z61*AA61)</f>
        <v>0.34657359027997264</v>
      </c>
    </row>
    <row r="62" spans="2:28" ht="15" customHeight="1">
      <c r="B62" s="510">
        <v>2</v>
      </c>
      <c r="C62" s="498" t="s">
        <v>82</v>
      </c>
      <c r="D62" s="499" t="s">
        <v>85</v>
      </c>
      <c r="E62" s="500">
        <v>0</v>
      </c>
      <c r="F62" s="501">
        <v>0</v>
      </c>
      <c r="G62" s="501">
        <v>0</v>
      </c>
      <c r="H62" s="501">
        <f>-(F62*G62)</f>
        <v>0</v>
      </c>
      <c r="I62" s="500">
        <v>0</v>
      </c>
      <c r="J62" s="501">
        <v>0</v>
      </c>
      <c r="K62" s="501">
        <v>0</v>
      </c>
      <c r="L62" s="501">
        <f>-(J62*K62)</f>
        <v>0</v>
      </c>
      <c r="M62" s="500">
        <v>0</v>
      </c>
      <c r="N62" s="501">
        <v>0</v>
      </c>
      <c r="O62" s="501">
        <v>0</v>
      </c>
      <c r="P62" s="501">
        <f>-(N62*O62)</f>
        <v>0</v>
      </c>
      <c r="Q62" s="500">
        <v>0</v>
      </c>
      <c r="R62" s="501">
        <v>0</v>
      </c>
      <c r="S62" s="501">
        <v>0</v>
      </c>
      <c r="T62" s="501">
        <f>-(R62*S62)</f>
        <v>0</v>
      </c>
      <c r="U62" s="502">
        <f>L25</f>
        <v>500</v>
      </c>
      <c r="V62" s="501">
        <f>(U62/$U$63)</f>
        <v>0.5</v>
      </c>
      <c r="W62" s="501">
        <f>LN(V62)</f>
        <v>-0.69314718055994529</v>
      </c>
      <c r="X62" s="511">
        <f>-(V62*W62)</f>
        <v>0.34657359027997264</v>
      </c>
      <c r="Y62" s="502">
        <f>M25</f>
        <v>500</v>
      </c>
      <c r="Z62" s="501">
        <f>(Y62/$U$63)</f>
        <v>0.5</v>
      </c>
      <c r="AA62" s="501">
        <f>LN(Z62)</f>
        <v>-0.69314718055994529</v>
      </c>
      <c r="AB62" s="511">
        <f>-(Z62*AA62)</f>
        <v>0.34657359027997264</v>
      </c>
    </row>
    <row r="63" spans="2:28">
      <c r="B63" s="932" t="s">
        <v>365</v>
      </c>
      <c r="C63" s="933"/>
      <c r="D63" s="933"/>
      <c r="E63" s="165">
        <v>0</v>
      </c>
      <c r="F63" s="919"/>
      <c r="G63" s="919"/>
      <c r="H63" s="503">
        <v>0</v>
      </c>
      <c r="I63" s="165">
        <v>0</v>
      </c>
      <c r="J63" s="919"/>
      <c r="K63" s="919"/>
      <c r="L63" s="503">
        <v>0</v>
      </c>
      <c r="M63" s="165">
        <v>0</v>
      </c>
      <c r="N63" s="919"/>
      <c r="O63" s="919"/>
      <c r="P63" s="503">
        <v>0</v>
      </c>
      <c r="Q63" s="165">
        <v>0</v>
      </c>
      <c r="R63" s="919"/>
      <c r="S63" s="919"/>
      <c r="T63" s="503">
        <v>0</v>
      </c>
      <c r="U63" s="165">
        <f>SUM(U61:U62)</f>
        <v>1000</v>
      </c>
      <c r="V63" s="919"/>
      <c r="W63" s="919"/>
      <c r="X63" s="512">
        <f>SUM(X61,X62)</f>
        <v>0.69314718055994529</v>
      </c>
      <c r="Y63" s="165">
        <f>SUM(Y61:Y62)</f>
        <v>1000</v>
      </c>
      <c r="Z63" s="919"/>
      <c r="AA63" s="919"/>
      <c r="AB63" s="512">
        <f>SUM(AB61,AB62)</f>
        <v>0.69314718055994529</v>
      </c>
    </row>
    <row r="64" spans="2:28" ht="15.75" thickBot="1">
      <c r="B64" s="472" t="s">
        <v>76</v>
      </c>
      <c r="C64" s="513"/>
      <c r="D64" s="513"/>
      <c r="E64" s="513"/>
      <c r="F64" s="513"/>
      <c r="G64" s="513"/>
      <c r="H64" s="513"/>
      <c r="I64" s="513"/>
      <c r="J64" s="513"/>
      <c r="K64" s="513"/>
      <c r="L64" s="513"/>
      <c r="M64" s="513"/>
      <c r="N64" s="513"/>
      <c r="O64" s="513"/>
      <c r="P64" s="513"/>
      <c r="Q64" s="513"/>
      <c r="R64" s="513"/>
      <c r="S64" s="513"/>
      <c r="T64" s="513"/>
      <c r="U64" s="513"/>
      <c r="V64" s="513"/>
      <c r="W64" s="513"/>
      <c r="X64" s="514"/>
      <c r="Y64" s="513"/>
      <c r="Z64" s="513"/>
      <c r="AA64" s="513"/>
      <c r="AB64" s="514"/>
    </row>
  </sheetData>
  <mergeCells count="42">
    <mergeCell ref="B63:D63"/>
    <mergeCell ref="F63:G63"/>
    <mergeCell ref="J63:K63"/>
    <mergeCell ref="N63:O63"/>
    <mergeCell ref="R63:S63"/>
    <mergeCell ref="C3:O3"/>
    <mergeCell ref="B21:B22"/>
    <mergeCell ref="C21:C22"/>
    <mergeCell ref="D21:D22"/>
    <mergeCell ref="E21:G21"/>
    <mergeCell ref="N21:N22"/>
    <mergeCell ref="O16:U17"/>
    <mergeCell ref="H24:K25"/>
    <mergeCell ref="I58:L58"/>
    <mergeCell ref="Q58:T58"/>
    <mergeCell ref="M58:P58"/>
    <mergeCell ref="D6:L6"/>
    <mergeCell ref="B29:G29"/>
    <mergeCell ref="B26:G26"/>
    <mergeCell ref="B27:G27"/>
    <mergeCell ref="B28:G28"/>
    <mergeCell ref="P46:P49"/>
    <mergeCell ref="B34:G39"/>
    <mergeCell ref="B30:G30"/>
    <mergeCell ref="B31:G31"/>
    <mergeCell ref="B32:G32"/>
    <mergeCell ref="B33:G33"/>
    <mergeCell ref="B57:B59"/>
    <mergeCell ref="C57:C59"/>
    <mergeCell ref="D57:D59"/>
    <mergeCell ref="E58:H58"/>
    <mergeCell ref="U58:X58"/>
    <mergeCell ref="Y58:AB58"/>
    <mergeCell ref="Z63:AA63"/>
    <mergeCell ref="E57:AB57"/>
    <mergeCell ref="O54:Q54"/>
    <mergeCell ref="O55:Q55"/>
    <mergeCell ref="O56:Q56"/>
    <mergeCell ref="K54:M54"/>
    <mergeCell ref="K55:M55"/>
    <mergeCell ref="K56:M56"/>
    <mergeCell ref="V63:W63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4"/>
  <sheetViews>
    <sheetView showGridLines="0" topLeftCell="O46" zoomScale="70" zoomScaleNormal="70" workbookViewId="0">
      <selection activeCell="B57" sqref="B57:AB63"/>
    </sheetView>
  </sheetViews>
  <sheetFormatPr defaultRowHeight="15"/>
  <cols>
    <col min="2" max="2" width="5.85546875" customWidth="1"/>
    <col min="3" max="3" width="23.28515625" bestFit="1" customWidth="1"/>
    <col min="4" max="4" width="13.7109375" customWidth="1"/>
    <col min="5" max="7" width="15.7109375" customWidth="1"/>
    <col min="8" max="8" width="14.85546875" customWidth="1"/>
    <col min="9" max="9" width="10.5703125" customWidth="1"/>
    <col min="10" max="10" width="14.140625" customWidth="1"/>
    <col min="11" max="11" width="13" customWidth="1"/>
    <col min="12" max="12" width="15" customWidth="1"/>
    <col min="13" max="13" width="19.85546875" customWidth="1"/>
    <col min="14" max="14" width="22.42578125" bestFit="1" customWidth="1"/>
    <col min="15" max="15" width="15.7109375" customWidth="1"/>
    <col min="16" max="16" width="25" bestFit="1" customWidth="1"/>
    <col min="17" max="27" width="15.7109375" customWidth="1"/>
    <col min="28" max="28" width="16.5703125" customWidth="1"/>
  </cols>
  <sheetData>
    <row r="1" spans="1:21">
      <c r="A1" s="114"/>
    </row>
    <row r="3" spans="1:21">
      <c r="C3" s="859" t="s">
        <v>378</v>
      </c>
      <c r="D3" s="859"/>
      <c r="E3" s="859"/>
      <c r="F3" s="859"/>
      <c r="G3" s="859"/>
      <c r="H3" s="859"/>
      <c r="I3" s="859"/>
      <c r="J3" s="859"/>
      <c r="K3" s="859"/>
      <c r="L3" s="859"/>
      <c r="M3" s="859"/>
      <c r="N3" s="859"/>
      <c r="O3" s="859"/>
    </row>
    <row r="4" spans="1:2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 t="s">
        <v>63</v>
      </c>
      <c r="N4" s="3"/>
      <c r="O4" s="3"/>
      <c r="P4" s="3"/>
    </row>
    <row r="5" spans="1:21">
      <c r="C5" s="5" t="s">
        <v>9</v>
      </c>
      <c r="D5" s="5" t="str">
        <f>C3</f>
        <v>MANGGED (Konservasi Mangrove Berbasis Media Tanam Gedebog Pisang)</v>
      </c>
      <c r="E5" s="5"/>
      <c r="F5" s="5"/>
      <c r="G5" s="5"/>
      <c r="H5" s="3"/>
      <c r="I5" s="3"/>
      <c r="J5" s="3"/>
      <c r="K5" s="3"/>
      <c r="L5" s="3"/>
      <c r="M5" s="3"/>
      <c r="N5" s="3"/>
      <c r="O5" s="3"/>
      <c r="P5" s="3"/>
    </row>
    <row r="6" spans="1:21" ht="35.25" customHeight="1">
      <c r="C6" s="288" t="s">
        <v>10</v>
      </c>
      <c r="D6" s="930" t="s">
        <v>351</v>
      </c>
      <c r="E6" s="930"/>
      <c r="F6" s="930"/>
      <c r="G6" s="930"/>
      <c r="H6" s="930"/>
      <c r="I6" s="930"/>
      <c r="J6" s="930"/>
      <c r="K6" s="930"/>
      <c r="L6" s="930"/>
      <c r="M6" s="137"/>
      <c r="N6" s="137"/>
      <c r="O6" s="3"/>
      <c r="P6" s="3"/>
    </row>
    <row r="7" spans="1:21">
      <c r="C7" s="5" t="s">
        <v>11</v>
      </c>
      <c r="D7" s="4" t="s">
        <v>95</v>
      </c>
      <c r="E7" s="4"/>
      <c r="F7" s="4"/>
      <c r="G7" s="4"/>
      <c r="H7" s="3"/>
      <c r="I7" s="3"/>
      <c r="J7" s="3"/>
      <c r="K7" s="3"/>
      <c r="L7" s="3"/>
      <c r="M7" s="3"/>
      <c r="N7" s="3"/>
      <c r="O7" s="3"/>
      <c r="P7" s="3"/>
    </row>
    <row r="8" spans="1:21">
      <c r="C8" s="3"/>
      <c r="D8" s="3" t="s">
        <v>339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21">
      <c r="C9" s="3"/>
      <c r="D9" s="4" t="s">
        <v>96</v>
      </c>
      <c r="E9" s="4"/>
      <c r="F9" s="4"/>
      <c r="G9" s="4"/>
      <c r="H9" s="3"/>
      <c r="I9" s="3"/>
      <c r="J9" s="3"/>
      <c r="K9" s="3"/>
      <c r="L9" s="3"/>
      <c r="M9" s="3"/>
      <c r="N9" s="3"/>
      <c r="O9" s="3"/>
      <c r="P9" s="3"/>
    </row>
    <row r="10" spans="1:21">
      <c r="C10" s="3"/>
      <c r="D10" s="4" t="s">
        <v>97</v>
      </c>
      <c r="E10" s="4"/>
      <c r="F10" s="4"/>
      <c r="G10" s="4"/>
      <c r="H10" s="3"/>
      <c r="I10" s="3"/>
      <c r="J10" s="3"/>
      <c r="K10" s="3"/>
      <c r="L10" s="3"/>
      <c r="M10" s="3"/>
      <c r="N10" s="3"/>
      <c r="O10" s="3"/>
      <c r="P10" s="3"/>
    </row>
    <row r="11" spans="1:21">
      <c r="C11" s="5" t="s">
        <v>12</v>
      </c>
      <c r="D11" s="4" t="s">
        <v>22</v>
      </c>
      <c r="E11" s="4"/>
      <c r="F11" s="4"/>
      <c r="G11" s="4"/>
      <c r="H11" s="3"/>
      <c r="I11" s="3"/>
      <c r="J11" s="3"/>
      <c r="K11" s="3"/>
      <c r="L11" s="3"/>
      <c r="M11" s="3"/>
      <c r="N11" s="3"/>
      <c r="O11" s="3"/>
      <c r="P11" s="3"/>
    </row>
    <row r="12" spans="1:21">
      <c r="C12" s="5"/>
      <c r="D12" s="4"/>
      <c r="E12" s="4"/>
      <c r="F12" s="4"/>
      <c r="G12" s="4"/>
      <c r="H12" s="3"/>
      <c r="I12" s="3"/>
      <c r="J12" s="3"/>
      <c r="K12" s="3"/>
      <c r="L12" s="3"/>
      <c r="M12" s="3"/>
      <c r="N12" s="3"/>
      <c r="O12" s="3"/>
      <c r="P12" s="3"/>
    </row>
    <row r="13" spans="1:21">
      <c r="C13" s="5"/>
      <c r="D13" s="4"/>
      <c r="E13" s="4"/>
      <c r="F13" s="4"/>
      <c r="G13" s="4"/>
      <c r="H13" s="3"/>
      <c r="I13" s="3"/>
      <c r="J13" s="3"/>
      <c r="K13" s="3"/>
      <c r="L13" s="3"/>
      <c r="M13" s="3"/>
      <c r="N13" s="3"/>
      <c r="O13" s="3"/>
      <c r="P13" s="3"/>
    </row>
    <row r="14" spans="1:21">
      <c r="C14" s="5"/>
      <c r="D14" s="4"/>
      <c r="E14" s="4"/>
      <c r="F14" s="4"/>
      <c r="G14" s="4"/>
      <c r="H14" s="3"/>
      <c r="I14" s="3"/>
      <c r="J14" s="3"/>
      <c r="K14" s="3"/>
      <c r="L14" s="3"/>
      <c r="M14" s="3"/>
      <c r="N14" s="3"/>
      <c r="O14" s="3"/>
      <c r="P14" s="3"/>
    </row>
    <row r="15" spans="1:21">
      <c r="C15" s="5"/>
      <c r="D15" s="4" t="s">
        <v>23</v>
      </c>
      <c r="E15" s="4"/>
      <c r="F15" s="4"/>
      <c r="G15" s="4"/>
      <c r="H15" s="3"/>
      <c r="I15" s="3"/>
      <c r="J15" s="3"/>
      <c r="K15" s="3"/>
      <c r="L15" s="3"/>
      <c r="M15" s="3"/>
      <c r="N15" s="3"/>
      <c r="O15" s="3"/>
      <c r="P15" s="3" t="s">
        <v>36</v>
      </c>
    </row>
    <row r="16" spans="1:21" ht="15" customHeight="1">
      <c r="C16" s="5"/>
      <c r="D16" s="4" t="s">
        <v>13</v>
      </c>
      <c r="E16" s="4"/>
      <c r="F16" s="4"/>
      <c r="G16" s="4"/>
      <c r="H16" s="3"/>
      <c r="I16" s="3"/>
      <c r="J16" s="3"/>
      <c r="K16" s="3"/>
      <c r="L16" s="3"/>
      <c r="M16" s="3"/>
      <c r="N16" s="3"/>
      <c r="O16" s="846"/>
      <c r="P16" s="846"/>
      <c r="Q16" s="846"/>
      <c r="R16" s="846"/>
      <c r="S16" s="846"/>
      <c r="T16" s="846"/>
      <c r="U16" s="846"/>
    </row>
    <row r="17" spans="2:21">
      <c r="C17" s="5"/>
      <c r="D17" s="4" t="s">
        <v>24</v>
      </c>
      <c r="E17" s="4"/>
      <c r="F17" s="4"/>
      <c r="G17" s="4"/>
      <c r="H17" s="3"/>
      <c r="I17" s="3"/>
      <c r="J17" s="3"/>
      <c r="K17" s="3"/>
      <c r="L17" s="3"/>
      <c r="M17" s="3"/>
      <c r="N17" s="3"/>
      <c r="O17" s="846"/>
      <c r="P17" s="846"/>
      <c r="Q17" s="846"/>
      <c r="R17" s="846"/>
      <c r="S17" s="846"/>
      <c r="T17" s="846"/>
      <c r="U17" s="846"/>
    </row>
    <row r="18" spans="2:21" ht="15" customHeight="1">
      <c r="C18" s="5"/>
      <c r="D18" s="4" t="s">
        <v>25</v>
      </c>
      <c r="E18" s="4"/>
      <c r="F18" s="4"/>
      <c r="G18" s="4"/>
      <c r="H18" s="3"/>
      <c r="I18" s="3"/>
      <c r="J18" s="3"/>
      <c r="K18" s="3"/>
      <c r="L18" s="3"/>
      <c r="M18" s="3"/>
      <c r="N18" s="3"/>
      <c r="O18" s="119"/>
      <c r="P18" s="119"/>
      <c r="Q18" s="119"/>
      <c r="R18" s="119"/>
      <c r="S18" s="119"/>
      <c r="T18" s="119"/>
      <c r="U18" s="119"/>
    </row>
    <row r="19" spans="2:21">
      <c r="B19" s="3"/>
      <c r="C19" s="3"/>
      <c r="D19" s="4" t="s">
        <v>26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25"/>
      <c r="P19" s="25"/>
      <c r="Q19" s="25"/>
      <c r="R19" s="25"/>
      <c r="S19" s="25"/>
      <c r="T19" s="25"/>
      <c r="U19" s="25"/>
    </row>
    <row r="20" spans="2:21">
      <c r="B20" s="3"/>
      <c r="C20" s="3"/>
      <c r="D20" s="4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2:21">
      <c r="B21" s="887" t="s">
        <v>0</v>
      </c>
      <c r="C21" s="887" t="s">
        <v>2</v>
      </c>
      <c r="D21" s="887" t="s">
        <v>3</v>
      </c>
      <c r="E21" s="895" t="s">
        <v>19</v>
      </c>
      <c r="F21" s="895"/>
      <c r="G21" s="895"/>
      <c r="H21" s="549" t="s">
        <v>7</v>
      </c>
      <c r="I21" s="550"/>
      <c r="J21" s="550"/>
      <c r="K21" s="550"/>
      <c r="L21" s="551"/>
      <c r="M21" s="551"/>
      <c r="N21" s="887" t="s">
        <v>1</v>
      </c>
    </row>
    <row r="22" spans="2:21" ht="75" customHeight="1">
      <c r="B22" s="887"/>
      <c r="C22" s="887"/>
      <c r="D22" s="887"/>
      <c r="E22" s="15" t="s">
        <v>20</v>
      </c>
      <c r="F22" s="15" t="s">
        <v>21</v>
      </c>
      <c r="G22" s="15" t="s">
        <v>34</v>
      </c>
      <c r="H22" s="118">
        <v>2020</v>
      </c>
      <c r="I22" s="118">
        <v>2021</v>
      </c>
      <c r="J22" s="118">
        <v>2022</v>
      </c>
      <c r="K22" s="118">
        <v>2023</v>
      </c>
      <c r="L22" s="118">
        <v>2024</v>
      </c>
      <c r="M22" s="118" t="s">
        <v>376</v>
      </c>
      <c r="N22" s="887"/>
    </row>
    <row r="23" spans="2:21">
      <c r="B23" s="540" t="s">
        <v>4</v>
      </c>
      <c r="C23" s="541"/>
      <c r="D23" s="541"/>
      <c r="E23" s="541"/>
      <c r="F23" s="541"/>
      <c r="G23" s="541"/>
      <c r="H23" s="541"/>
      <c r="I23" s="541"/>
      <c r="J23" s="541"/>
      <c r="K23" s="541"/>
      <c r="L23" s="542"/>
      <c r="M23" s="542"/>
      <c r="N23" s="115"/>
    </row>
    <row r="24" spans="2:21" ht="27.75" customHeight="1">
      <c r="B24" s="12">
        <v>1</v>
      </c>
      <c r="C24" s="68" t="s">
        <v>81</v>
      </c>
      <c r="D24" s="69" t="s">
        <v>86</v>
      </c>
      <c r="E24" s="12" t="s">
        <v>344</v>
      </c>
      <c r="F24" s="12" t="s">
        <v>65</v>
      </c>
      <c r="G24" s="12" t="s">
        <v>35</v>
      </c>
      <c r="H24" s="923" t="s">
        <v>98</v>
      </c>
      <c r="I24" s="924"/>
      <c r="J24" s="924"/>
      <c r="K24" s="924"/>
      <c r="L24" s="925"/>
      <c r="M24" s="12">
        <v>300</v>
      </c>
      <c r="N24" s="12" t="s">
        <v>31</v>
      </c>
    </row>
    <row r="25" spans="2:21" ht="33" customHeight="1">
      <c r="B25" s="12">
        <v>2</v>
      </c>
      <c r="C25" s="270" t="s">
        <v>319</v>
      </c>
      <c r="D25" s="271" t="s">
        <v>320</v>
      </c>
      <c r="E25" s="12" t="s">
        <v>344</v>
      </c>
      <c r="F25" s="12" t="s">
        <v>65</v>
      </c>
      <c r="G25" s="12" t="s">
        <v>35</v>
      </c>
      <c r="H25" s="926"/>
      <c r="I25" s="927"/>
      <c r="J25" s="927"/>
      <c r="K25" s="927"/>
      <c r="L25" s="928"/>
      <c r="M25" s="12">
        <v>300</v>
      </c>
      <c r="N25" s="12" t="s">
        <v>31</v>
      </c>
    </row>
    <row r="26" spans="2:21">
      <c r="B26" s="888" t="s">
        <v>17</v>
      </c>
      <c r="C26" s="888"/>
      <c r="D26" s="888"/>
      <c r="E26" s="891"/>
      <c r="F26" s="891"/>
      <c r="G26" s="891"/>
      <c r="H26" s="118">
        <v>0</v>
      </c>
      <c r="I26" s="118">
        <v>0</v>
      </c>
      <c r="J26" s="118">
        <v>0</v>
      </c>
      <c r="K26" s="118">
        <v>0</v>
      </c>
      <c r="L26" s="118">
        <v>2</v>
      </c>
      <c r="M26" s="118">
        <v>2</v>
      </c>
      <c r="N26" s="18" t="s">
        <v>30</v>
      </c>
    </row>
    <row r="27" spans="2:21">
      <c r="B27" s="892" t="s">
        <v>27</v>
      </c>
      <c r="C27" s="892"/>
      <c r="D27" s="892"/>
      <c r="E27" s="892"/>
      <c r="F27" s="892"/>
      <c r="G27" s="892"/>
      <c r="H27" s="118">
        <f t="shared" ref="H27:M27" si="0">SUM(H24:H25)</f>
        <v>0</v>
      </c>
      <c r="I27" s="118">
        <f t="shared" si="0"/>
        <v>0</v>
      </c>
      <c r="J27" s="118">
        <f t="shared" si="0"/>
        <v>0</v>
      </c>
      <c r="K27" s="118">
        <f t="shared" si="0"/>
        <v>0</v>
      </c>
      <c r="L27" s="118">
        <f t="shared" si="0"/>
        <v>0</v>
      </c>
      <c r="M27" s="118">
        <f t="shared" si="0"/>
        <v>600</v>
      </c>
      <c r="N27" s="18" t="s">
        <v>31</v>
      </c>
    </row>
    <row r="28" spans="2:21">
      <c r="B28" s="888" t="s">
        <v>28</v>
      </c>
      <c r="C28" s="888"/>
      <c r="D28" s="888"/>
      <c r="E28" s="888"/>
      <c r="F28" s="888"/>
      <c r="G28" s="888"/>
      <c r="H28" s="118">
        <v>0</v>
      </c>
      <c r="I28" s="118">
        <v>0</v>
      </c>
      <c r="J28" s="118">
        <v>0</v>
      </c>
      <c r="K28" s="118">
        <v>0</v>
      </c>
      <c r="L28" s="118">
        <v>0</v>
      </c>
      <c r="M28" s="118">
        <v>0</v>
      </c>
      <c r="N28" s="18" t="s">
        <v>32</v>
      </c>
    </row>
    <row r="29" spans="2:21">
      <c r="B29" s="888" t="s">
        <v>29</v>
      </c>
      <c r="C29" s="888"/>
      <c r="D29" s="888"/>
      <c r="E29" s="888"/>
      <c r="F29" s="888"/>
      <c r="G29" s="888"/>
      <c r="H29" s="118">
        <f>H27</f>
        <v>0</v>
      </c>
      <c r="I29" s="118">
        <f>I27</f>
        <v>0</v>
      </c>
      <c r="J29" s="118">
        <f>J27</f>
        <v>0</v>
      </c>
      <c r="K29" s="118">
        <f>K27</f>
        <v>0</v>
      </c>
      <c r="L29" s="118">
        <f>L27+L28</f>
        <v>0</v>
      </c>
      <c r="M29" s="118">
        <f>M27+M28</f>
        <v>600</v>
      </c>
      <c r="N29" s="18" t="s">
        <v>33</v>
      </c>
    </row>
    <row r="30" spans="2:21">
      <c r="B30" s="847" t="s">
        <v>88</v>
      </c>
      <c r="C30" s="848"/>
      <c r="D30" s="848"/>
      <c r="E30" s="848"/>
      <c r="F30" s="848"/>
      <c r="G30" s="849"/>
      <c r="H30" s="118">
        <v>0</v>
      </c>
      <c r="I30" s="118">
        <v>0</v>
      </c>
      <c r="J30" s="118">
        <v>0</v>
      </c>
      <c r="K30" s="118">
        <v>0</v>
      </c>
      <c r="L30" s="118">
        <v>0.69310000000000005</v>
      </c>
      <c r="M30" s="118">
        <v>0.69310000000000005</v>
      </c>
      <c r="N30" s="18" t="s">
        <v>18</v>
      </c>
    </row>
    <row r="31" spans="2:21">
      <c r="B31" s="847" t="s">
        <v>89</v>
      </c>
      <c r="C31" s="848"/>
      <c r="D31" s="848"/>
      <c r="E31" s="848"/>
      <c r="F31" s="848"/>
      <c r="G31" s="849"/>
      <c r="H31" s="118">
        <v>0</v>
      </c>
      <c r="I31" s="118">
        <v>0</v>
      </c>
      <c r="J31" s="118">
        <v>0</v>
      </c>
      <c r="K31" s="118">
        <v>0</v>
      </c>
      <c r="L31" s="118">
        <v>0</v>
      </c>
      <c r="M31" s="118">
        <v>0</v>
      </c>
      <c r="N31" s="18" t="s">
        <v>18</v>
      </c>
    </row>
    <row r="32" spans="2:21">
      <c r="B32" s="888" t="s">
        <v>16</v>
      </c>
      <c r="C32" s="888"/>
      <c r="D32" s="888"/>
      <c r="E32" s="888"/>
      <c r="F32" s="888"/>
      <c r="G32" s="888"/>
      <c r="H32" s="118">
        <v>0</v>
      </c>
      <c r="I32" s="118">
        <v>0</v>
      </c>
      <c r="J32" s="118">
        <v>0</v>
      </c>
      <c r="K32" s="118">
        <v>0</v>
      </c>
      <c r="L32" s="118">
        <v>0.69310000000000005</v>
      </c>
      <c r="M32" s="118">
        <v>0.69310000000000005</v>
      </c>
      <c r="N32" s="18" t="s">
        <v>18</v>
      </c>
    </row>
    <row r="33" spans="2:18">
      <c r="B33" s="888" t="s">
        <v>8</v>
      </c>
      <c r="C33" s="888"/>
      <c r="D33" s="888"/>
      <c r="E33" s="888"/>
      <c r="F33" s="888"/>
      <c r="G33" s="888"/>
      <c r="H33" s="118">
        <v>0</v>
      </c>
      <c r="I33" s="118">
        <v>0</v>
      </c>
      <c r="J33" s="118">
        <v>0</v>
      </c>
      <c r="K33" s="118">
        <v>0</v>
      </c>
      <c r="L33" s="282">
        <v>1</v>
      </c>
      <c r="M33" s="282">
        <v>1</v>
      </c>
      <c r="N33" s="116" t="s">
        <v>5</v>
      </c>
    </row>
    <row r="34" spans="2:18" ht="15" customHeight="1">
      <c r="B34" s="844" t="s">
        <v>336</v>
      </c>
      <c r="C34" s="844"/>
      <c r="D34" s="844"/>
      <c r="E34" s="844"/>
      <c r="F34" s="844"/>
      <c r="G34" s="844"/>
    </row>
    <row r="35" spans="2:18">
      <c r="B35" s="845"/>
      <c r="C35" s="845"/>
      <c r="D35" s="845"/>
      <c r="E35" s="845"/>
      <c r="F35" s="845"/>
      <c r="G35" s="845"/>
    </row>
    <row r="36" spans="2:18">
      <c r="B36" s="845"/>
      <c r="C36" s="845"/>
      <c r="D36" s="845"/>
      <c r="E36" s="845"/>
      <c r="F36" s="845"/>
      <c r="G36" s="845"/>
    </row>
    <row r="37" spans="2:18">
      <c r="B37" s="845"/>
      <c r="C37" s="845"/>
      <c r="D37" s="845"/>
      <c r="E37" s="845"/>
      <c r="F37" s="845"/>
      <c r="G37" s="845"/>
    </row>
    <row r="38" spans="2:18">
      <c r="B38" s="845"/>
      <c r="C38" s="845"/>
      <c r="D38" s="845"/>
      <c r="E38" s="845"/>
      <c r="F38" s="845"/>
      <c r="G38" s="845"/>
      <c r="Q38" s="25"/>
      <c r="R38" s="25"/>
    </row>
    <row r="39" spans="2:18">
      <c r="B39" s="845"/>
      <c r="C39" s="845"/>
      <c r="D39" s="845"/>
      <c r="E39" s="845"/>
      <c r="F39" s="845"/>
      <c r="G39" s="845"/>
      <c r="O39" s="150" t="s">
        <v>23</v>
      </c>
      <c r="P39" s="150"/>
      <c r="Q39" s="150"/>
      <c r="R39" s="25"/>
    </row>
    <row r="40" spans="2:18">
      <c r="B40" s="2" t="s">
        <v>377</v>
      </c>
      <c r="C40" s="3"/>
      <c r="D40" s="3"/>
      <c r="E40" s="3"/>
      <c r="F40" s="3"/>
      <c r="G40" s="3"/>
      <c r="O40" s="150" t="s">
        <v>37</v>
      </c>
      <c r="P40" s="150"/>
      <c r="Q40" s="150"/>
      <c r="R40" s="25"/>
    </row>
    <row r="41" spans="2:18">
      <c r="O41" s="150" t="s">
        <v>38</v>
      </c>
      <c r="P41" s="150"/>
      <c r="Q41" s="150"/>
      <c r="R41" s="150"/>
    </row>
    <row r="42" spans="2:18">
      <c r="O42" s="150" t="s">
        <v>39</v>
      </c>
      <c r="P42" s="150"/>
      <c r="Q42" s="150"/>
      <c r="R42" s="150"/>
    </row>
    <row r="43" spans="2:18">
      <c r="N43" s="150"/>
      <c r="O43" s="150" t="s">
        <v>40</v>
      </c>
      <c r="P43" s="150"/>
      <c r="Q43" s="150"/>
      <c r="R43" s="150"/>
    </row>
    <row r="44" spans="2:18">
      <c r="O44" s="150" t="s">
        <v>41</v>
      </c>
      <c r="P44" s="150"/>
      <c r="Q44" s="150"/>
      <c r="R44" s="150"/>
    </row>
    <row r="45" spans="2:18">
      <c r="O45" s="6" t="s">
        <v>7</v>
      </c>
      <c r="P45" s="6" t="s">
        <v>14</v>
      </c>
      <c r="Q45" s="150"/>
      <c r="R45" s="150"/>
    </row>
    <row r="46" spans="2:18">
      <c r="O46" s="1">
        <v>2020</v>
      </c>
      <c r="P46" s="896"/>
      <c r="Q46" s="150"/>
      <c r="R46" s="150"/>
    </row>
    <row r="47" spans="2:18">
      <c r="O47" s="1">
        <v>2021</v>
      </c>
      <c r="P47" s="931"/>
      <c r="Q47" s="150"/>
      <c r="R47" s="150"/>
    </row>
    <row r="48" spans="2:18">
      <c r="O48" s="7">
        <v>2022</v>
      </c>
      <c r="P48" s="931"/>
    </row>
    <row r="49" spans="2:28">
      <c r="O49" s="1">
        <v>2023</v>
      </c>
      <c r="P49" s="931"/>
    </row>
    <row r="50" spans="2:28">
      <c r="O50" s="1">
        <v>2024</v>
      </c>
      <c r="P50" s="897"/>
    </row>
    <row r="51" spans="2:28">
      <c r="O51" s="1" t="s">
        <v>376</v>
      </c>
      <c r="P51" s="1">
        <v>15</v>
      </c>
    </row>
    <row r="52" spans="2:28">
      <c r="O52" s="2" t="s">
        <v>377</v>
      </c>
      <c r="P52" s="3"/>
    </row>
    <row r="53" spans="2:28" ht="15.75" thickBot="1"/>
    <row r="54" spans="2:28" ht="15" customHeight="1">
      <c r="B54" s="504"/>
      <c r="C54" s="505"/>
      <c r="D54" s="505"/>
      <c r="E54" s="505"/>
      <c r="F54" s="505"/>
      <c r="G54" s="505"/>
      <c r="H54" s="505"/>
      <c r="I54" s="505"/>
      <c r="J54" s="505"/>
      <c r="K54" s="920"/>
      <c r="L54" s="920"/>
      <c r="M54" s="920"/>
      <c r="N54" s="495"/>
      <c r="O54" s="920" t="s">
        <v>366</v>
      </c>
      <c r="P54" s="920"/>
      <c r="Q54" s="920"/>
      <c r="R54" s="481"/>
      <c r="S54" s="481"/>
      <c r="T54" s="481"/>
      <c r="U54" s="505"/>
      <c r="V54" s="505"/>
      <c r="W54" s="505"/>
      <c r="X54" s="505"/>
      <c r="Y54" s="505"/>
      <c r="Z54" s="505"/>
      <c r="AA54" s="505"/>
      <c r="AB54" s="506"/>
    </row>
    <row r="55" spans="2:28">
      <c r="B55" s="507"/>
      <c r="C55" s="508"/>
      <c r="D55" s="508"/>
      <c r="E55" s="508"/>
      <c r="F55" s="508"/>
      <c r="G55" s="508"/>
      <c r="H55" s="508"/>
      <c r="I55" s="508"/>
      <c r="J55" s="508"/>
      <c r="K55" s="921"/>
      <c r="L55" s="921"/>
      <c r="M55" s="921"/>
      <c r="N55" s="496"/>
      <c r="O55" s="921" t="s">
        <v>374</v>
      </c>
      <c r="P55" s="921"/>
      <c r="Q55" s="921"/>
      <c r="R55" s="483"/>
      <c r="S55" s="483"/>
      <c r="T55" s="483"/>
      <c r="U55" s="508"/>
      <c r="V55" s="508"/>
      <c r="W55" s="508"/>
      <c r="X55" s="508"/>
      <c r="Y55" s="508"/>
      <c r="Z55" s="508"/>
      <c r="AA55" s="508"/>
      <c r="AB55" s="509"/>
    </row>
    <row r="56" spans="2:28">
      <c r="B56" s="507"/>
      <c r="C56" s="508"/>
      <c r="D56" s="508"/>
      <c r="E56" s="508"/>
      <c r="F56" s="508"/>
      <c r="G56" s="508"/>
      <c r="H56" s="508"/>
      <c r="I56" s="508"/>
      <c r="J56" s="508"/>
      <c r="K56" s="922"/>
      <c r="L56" s="922"/>
      <c r="M56" s="922"/>
      <c r="N56" s="497"/>
      <c r="O56" s="922" t="s">
        <v>367</v>
      </c>
      <c r="P56" s="922"/>
      <c r="Q56" s="922"/>
      <c r="R56" s="483"/>
      <c r="S56" s="483"/>
      <c r="T56" s="483"/>
      <c r="U56" s="508"/>
      <c r="V56" s="508"/>
      <c r="W56" s="508"/>
      <c r="X56" s="508"/>
      <c r="Y56" s="508"/>
      <c r="Z56" s="508"/>
      <c r="AA56" s="508"/>
      <c r="AB56" s="509"/>
    </row>
    <row r="57" spans="2:28" ht="15" customHeight="1">
      <c r="B57" s="836" t="s">
        <v>0</v>
      </c>
      <c r="C57" s="837" t="s">
        <v>2</v>
      </c>
      <c r="D57" s="837" t="s">
        <v>3</v>
      </c>
      <c r="E57" s="904" t="s">
        <v>358</v>
      </c>
      <c r="F57" s="905"/>
      <c r="G57" s="905"/>
      <c r="H57" s="905"/>
      <c r="I57" s="905"/>
      <c r="J57" s="905"/>
      <c r="K57" s="905"/>
      <c r="L57" s="905"/>
      <c r="M57" s="905"/>
      <c r="N57" s="905"/>
      <c r="O57" s="905"/>
      <c r="P57" s="905"/>
      <c r="Q57" s="905"/>
      <c r="R57" s="905"/>
      <c r="S57" s="905"/>
      <c r="T57" s="905"/>
      <c r="U57" s="905"/>
      <c r="V57" s="905"/>
      <c r="W57" s="905"/>
      <c r="X57" s="905"/>
      <c r="Y57" s="905"/>
      <c r="Z57" s="905"/>
      <c r="AA57" s="905"/>
      <c r="AB57" s="906"/>
    </row>
    <row r="58" spans="2:28">
      <c r="B58" s="836"/>
      <c r="C58" s="837"/>
      <c r="D58" s="837"/>
      <c r="E58" s="837">
        <v>2020</v>
      </c>
      <c r="F58" s="837"/>
      <c r="G58" s="837"/>
      <c r="H58" s="837"/>
      <c r="I58" s="904">
        <v>2021</v>
      </c>
      <c r="J58" s="905"/>
      <c r="K58" s="905"/>
      <c r="L58" s="929"/>
      <c r="M58" s="904">
        <v>2022</v>
      </c>
      <c r="N58" s="905"/>
      <c r="O58" s="905"/>
      <c r="P58" s="929"/>
      <c r="Q58" s="904">
        <v>2023</v>
      </c>
      <c r="R58" s="905"/>
      <c r="S58" s="905"/>
      <c r="T58" s="929"/>
      <c r="U58" s="904">
        <v>2024</v>
      </c>
      <c r="V58" s="905"/>
      <c r="W58" s="905"/>
      <c r="X58" s="906"/>
      <c r="Y58" s="904">
        <v>2025</v>
      </c>
      <c r="Z58" s="905"/>
      <c r="AA58" s="905"/>
      <c r="AB58" s="906"/>
    </row>
    <row r="59" spans="2:28" ht="30">
      <c r="B59" s="836"/>
      <c r="C59" s="837"/>
      <c r="D59" s="837"/>
      <c r="E59" s="430" t="s">
        <v>359</v>
      </c>
      <c r="F59" s="430" t="s">
        <v>360</v>
      </c>
      <c r="G59" s="430" t="s">
        <v>361</v>
      </c>
      <c r="H59" s="430" t="s">
        <v>362</v>
      </c>
      <c r="I59" s="430" t="s">
        <v>359</v>
      </c>
      <c r="J59" s="430" t="s">
        <v>360</v>
      </c>
      <c r="K59" s="430" t="s">
        <v>361</v>
      </c>
      <c r="L59" s="430" t="s">
        <v>362</v>
      </c>
      <c r="M59" s="430" t="s">
        <v>359</v>
      </c>
      <c r="N59" s="430" t="s">
        <v>360</v>
      </c>
      <c r="O59" s="430" t="s">
        <v>363</v>
      </c>
      <c r="P59" s="430" t="s">
        <v>364</v>
      </c>
      <c r="Q59" s="430" t="s">
        <v>359</v>
      </c>
      <c r="R59" s="430" t="s">
        <v>360</v>
      </c>
      <c r="S59" s="430" t="s">
        <v>363</v>
      </c>
      <c r="T59" s="430" t="s">
        <v>364</v>
      </c>
      <c r="U59" s="430" t="s">
        <v>359</v>
      </c>
      <c r="V59" s="430" t="s">
        <v>360</v>
      </c>
      <c r="W59" s="430" t="s">
        <v>363</v>
      </c>
      <c r="X59" s="444" t="s">
        <v>364</v>
      </c>
      <c r="Y59" s="430" t="s">
        <v>359</v>
      </c>
      <c r="Z59" s="430" t="s">
        <v>360</v>
      </c>
      <c r="AA59" s="430" t="s">
        <v>363</v>
      </c>
      <c r="AB59" s="444" t="s">
        <v>364</v>
      </c>
    </row>
    <row r="60" spans="2:28" ht="15" customHeight="1">
      <c r="B60" s="552" t="s">
        <v>4</v>
      </c>
      <c r="C60" s="553"/>
      <c r="D60" s="553"/>
      <c r="E60" s="553"/>
      <c r="F60" s="553"/>
      <c r="G60" s="553"/>
      <c r="H60" s="553"/>
      <c r="I60" s="553"/>
      <c r="J60" s="553"/>
      <c r="K60" s="553"/>
      <c r="L60" s="553"/>
      <c r="M60" s="553"/>
      <c r="N60" s="553"/>
      <c r="O60" s="553"/>
      <c r="P60" s="553"/>
      <c r="Q60" s="553"/>
      <c r="R60" s="553"/>
      <c r="S60" s="553"/>
      <c r="T60" s="553"/>
      <c r="U60" s="553"/>
      <c r="V60" s="553"/>
      <c r="W60" s="553"/>
      <c r="X60" s="554"/>
      <c r="Y60" s="553"/>
      <c r="Z60" s="553"/>
      <c r="AA60" s="553"/>
      <c r="AB60" s="554"/>
    </row>
    <row r="61" spans="2:28" ht="15" customHeight="1">
      <c r="B61" s="510">
        <v>1</v>
      </c>
      <c r="C61" s="498" t="s">
        <v>81</v>
      </c>
      <c r="D61" s="499" t="s">
        <v>86</v>
      </c>
      <c r="E61" s="500">
        <v>0</v>
      </c>
      <c r="F61" s="501">
        <v>0</v>
      </c>
      <c r="G61" s="501">
        <v>0</v>
      </c>
      <c r="H61" s="501">
        <f>-(F61*G61)</f>
        <v>0</v>
      </c>
      <c r="I61" s="500">
        <v>0</v>
      </c>
      <c r="J61" s="501">
        <v>0</v>
      </c>
      <c r="K61" s="501">
        <v>0</v>
      </c>
      <c r="L61" s="501">
        <f>-(J61*K61)</f>
        <v>0</v>
      </c>
      <c r="M61" s="500">
        <v>0</v>
      </c>
      <c r="N61" s="501">
        <v>0</v>
      </c>
      <c r="O61" s="501">
        <v>0</v>
      </c>
      <c r="P61" s="501">
        <f>-(N61*O61)</f>
        <v>0</v>
      </c>
      <c r="Q61" s="500">
        <v>0</v>
      </c>
      <c r="R61" s="501">
        <v>0</v>
      </c>
      <c r="S61" s="501">
        <v>0</v>
      </c>
      <c r="T61" s="501">
        <f>-(R61*S61)</f>
        <v>0</v>
      </c>
      <c r="U61" s="502">
        <f>L24</f>
        <v>0</v>
      </c>
      <c r="V61" s="501">
        <v>0</v>
      </c>
      <c r="W61" s="501">
        <v>0</v>
      </c>
      <c r="X61" s="511">
        <f>-(V61*W61)</f>
        <v>0</v>
      </c>
      <c r="Y61" s="502">
        <f>M24</f>
        <v>300</v>
      </c>
      <c r="Z61" s="501">
        <f>(Y61/Y63)</f>
        <v>0.5</v>
      </c>
      <c r="AA61" s="501">
        <f>LN(Z61)</f>
        <v>-0.69314718055994529</v>
      </c>
      <c r="AB61" s="511">
        <f>-(Z61*AA61)</f>
        <v>0.34657359027997264</v>
      </c>
    </row>
    <row r="62" spans="2:28" ht="15" customHeight="1">
      <c r="B62" s="510">
        <v>2</v>
      </c>
      <c r="C62" s="270" t="s">
        <v>319</v>
      </c>
      <c r="D62" s="271" t="s">
        <v>320</v>
      </c>
      <c r="E62" s="500">
        <v>0</v>
      </c>
      <c r="F62" s="501">
        <v>0</v>
      </c>
      <c r="G62" s="501">
        <v>0</v>
      </c>
      <c r="H62" s="501">
        <f>-(F62*G62)</f>
        <v>0</v>
      </c>
      <c r="I62" s="500">
        <v>0</v>
      </c>
      <c r="J62" s="501">
        <v>0</v>
      </c>
      <c r="K62" s="501">
        <v>0</v>
      </c>
      <c r="L62" s="501">
        <f>-(J62*K62)</f>
        <v>0</v>
      </c>
      <c r="M62" s="500">
        <v>0</v>
      </c>
      <c r="N62" s="501">
        <v>0</v>
      </c>
      <c r="O62" s="501">
        <v>0</v>
      </c>
      <c r="P62" s="501">
        <f>-(N62*O62)</f>
        <v>0</v>
      </c>
      <c r="Q62" s="500">
        <v>0</v>
      </c>
      <c r="R62" s="501">
        <v>0</v>
      </c>
      <c r="S62" s="501">
        <v>0</v>
      </c>
      <c r="T62" s="501">
        <f>-(R62*S62)</f>
        <v>0</v>
      </c>
      <c r="U62" s="502">
        <f>L25</f>
        <v>0</v>
      </c>
      <c r="V62" s="501">
        <v>0</v>
      </c>
      <c r="W62" s="501">
        <v>0</v>
      </c>
      <c r="X62" s="511">
        <f>-(V62*W62)</f>
        <v>0</v>
      </c>
      <c r="Y62" s="502">
        <f>M25</f>
        <v>300</v>
      </c>
      <c r="Z62" s="501">
        <f>(Y62/Y63)</f>
        <v>0.5</v>
      </c>
      <c r="AA62" s="501">
        <f>LN(Z62)</f>
        <v>-0.69314718055994529</v>
      </c>
      <c r="AB62" s="511">
        <f>-(Z62*AA62)</f>
        <v>0.34657359027997264</v>
      </c>
    </row>
    <row r="63" spans="2:28">
      <c r="B63" s="932" t="s">
        <v>365</v>
      </c>
      <c r="C63" s="933"/>
      <c r="D63" s="933"/>
      <c r="E63" s="165">
        <v>0</v>
      </c>
      <c r="F63" s="919"/>
      <c r="G63" s="919"/>
      <c r="H63" s="503">
        <v>0</v>
      </c>
      <c r="I63" s="165">
        <v>0</v>
      </c>
      <c r="J63" s="919"/>
      <c r="K63" s="919"/>
      <c r="L63" s="503">
        <v>0</v>
      </c>
      <c r="M63" s="165">
        <v>0</v>
      </c>
      <c r="N63" s="919"/>
      <c r="O63" s="919"/>
      <c r="P63" s="503">
        <v>0</v>
      </c>
      <c r="Q63" s="165">
        <v>0</v>
      </c>
      <c r="R63" s="919"/>
      <c r="S63" s="919"/>
      <c r="T63" s="503">
        <v>0</v>
      </c>
      <c r="U63" s="165">
        <f>SUM(U61:U62)</f>
        <v>0</v>
      </c>
      <c r="V63" s="919"/>
      <c r="W63" s="919"/>
      <c r="X63" s="512">
        <f>SUM(X61,X62)</f>
        <v>0</v>
      </c>
      <c r="Y63" s="165">
        <f>SUM(Y61:Y62)</f>
        <v>600</v>
      </c>
      <c r="Z63" s="919"/>
      <c r="AA63" s="919"/>
      <c r="AB63" s="512">
        <f>SUM(AB61,AB62)</f>
        <v>0.69314718055994529</v>
      </c>
    </row>
    <row r="64" spans="2:28" ht="15.75" thickBot="1">
      <c r="B64" s="472" t="s">
        <v>76</v>
      </c>
      <c r="C64" s="513"/>
      <c r="D64" s="513"/>
      <c r="E64" s="513"/>
      <c r="F64" s="513"/>
      <c r="G64" s="513"/>
      <c r="H64" s="513"/>
      <c r="I64" s="513"/>
      <c r="J64" s="513"/>
      <c r="K64" s="513"/>
      <c r="L64" s="513"/>
      <c r="M64" s="513"/>
      <c r="N64" s="513"/>
      <c r="O64" s="513"/>
      <c r="P64" s="513"/>
      <c r="Q64" s="513"/>
      <c r="R64" s="513"/>
      <c r="S64" s="513"/>
      <c r="T64" s="513"/>
      <c r="U64" s="513"/>
      <c r="V64" s="513"/>
      <c r="W64" s="513"/>
      <c r="X64" s="514"/>
      <c r="Y64" s="513"/>
      <c r="Z64" s="513"/>
      <c r="AA64" s="513"/>
      <c r="AB64" s="514"/>
    </row>
  </sheetData>
  <mergeCells count="42">
    <mergeCell ref="C3:O3"/>
    <mergeCell ref="D6:L6"/>
    <mergeCell ref="O16:U17"/>
    <mergeCell ref="B21:B22"/>
    <mergeCell ref="C21:C22"/>
    <mergeCell ref="D21:D22"/>
    <mergeCell ref="E21:G21"/>
    <mergeCell ref="N21:N22"/>
    <mergeCell ref="B26:G26"/>
    <mergeCell ref="B27:G27"/>
    <mergeCell ref="B28:G28"/>
    <mergeCell ref="B29:G29"/>
    <mergeCell ref="B30:G30"/>
    <mergeCell ref="B31:G31"/>
    <mergeCell ref="B32:G32"/>
    <mergeCell ref="B33:G33"/>
    <mergeCell ref="B34:G39"/>
    <mergeCell ref="K54:M54"/>
    <mergeCell ref="B57:B59"/>
    <mergeCell ref="C57:C59"/>
    <mergeCell ref="D57:D59"/>
    <mergeCell ref="E57:AB57"/>
    <mergeCell ref="E58:H58"/>
    <mergeCell ref="I58:L58"/>
    <mergeCell ref="B63:D63"/>
    <mergeCell ref="F63:G63"/>
    <mergeCell ref="J63:K63"/>
    <mergeCell ref="N63:O63"/>
    <mergeCell ref="R63:S63"/>
    <mergeCell ref="Z63:AA63"/>
    <mergeCell ref="H24:L25"/>
    <mergeCell ref="P46:P50"/>
    <mergeCell ref="M58:P58"/>
    <mergeCell ref="Q58:T58"/>
    <mergeCell ref="U58:X58"/>
    <mergeCell ref="Y58:AB58"/>
    <mergeCell ref="V63:W63"/>
    <mergeCell ref="K55:M55"/>
    <mergeCell ref="O55:Q55"/>
    <mergeCell ref="K56:M56"/>
    <mergeCell ref="O56:Q56"/>
    <mergeCell ref="O54:Q54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28"/>
  <sheetViews>
    <sheetView zoomScale="70" zoomScaleNormal="70" workbookViewId="0">
      <selection activeCell="I7" sqref="I7"/>
    </sheetView>
  </sheetViews>
  <sheetFormatPr defaultColWidth="8.85546875" defaultRowHeight="13.5"/>
  <cols>
    <col min="1" max="1" width="10.5703125" style="49" customWidth="1"/>
    <col min="2" max="2" width="39.42578125" style="54" customWidth="1"/>
    <col min="3" max="3" width="29.5703125" style="54" customWidth="1"/>
    <col min="4" max="9" width="14.42578125" style="51" customWidth="1"/>
    <col min="10" max="10" width="22.42578125" style="51" customWidth="1"/>
    <col min="11" max="11" width="18.28515625" style="51" bestFit="1" customWidth="1"/>
    <col min="12" max="12" width="26" style="51" customWidth="1"/>
    <col min="13" max="13" width="8.85546875" style="49" customWidth="1"/>
    <col min="14" max="16384" width="8.85546875" style="49"/>
  </cols>
  <sheetData>
    <row r="1" spans="1:21" s="44" customFormat="1" ht="15">
      <c r="A1" s="102"/>
      <c r="B1" s="41"/>
      <c r="C1" s="42"/>
      <c r="D1" s="43"/>
      <c r="K1" s="45"/>
    </row>
    <row r="2" spans="1:21" s="44" customFormat="1" ht="52.5" customHeight="1">
      <c r="B2" s="635" t="s">
        <v>79</v>
      </c>
      <c r="C2" s="635"/>
      <c r="D2" s="635"/>
      <c r="E2" s="635"/>
      <c r="F2" s="635"/>
      <c r="G2" s="635"/>
      <c r="H2" s="635"/>
      <c r="I2" s="635"/>
      <c r="J2" s="635"/>
      <c r="K2" s="635"/>
      <c r="L2" s="46"/>
      <c r="M2" s="47"/>
      <c r="N2" s="47"/>
      <c r="O2" s="47"/>
      <c r="P2" s="47"/>
      <c r="Q2" s="47"/>
      <c r="R2" s="47"/>
      <c r="S2" s="47"/>
      <c r="T2" s="47"/>
      <c r="U2" s="47"/>
    </row>
    <row r="3" spans="1:21" s="44" customFormat="1" ht="21.75" customHeight="1">
      <c r="B3" s="48"/>
      <c r="C3" s="48"/>
      <c r="D3" s="43"/>
      <c r="K3" s="45"/>
    </row>
    <row r="4" spans="1:21" ht="15">
      <c r="B4" s="642" t="s">
        <v>50</v>
      </c>
      <c r="C4" s="644"/>
      <c r="D4" s="940" t="s">
        <v>7</v>
      </c>
      <c r="E4" s="941"/>
      <c r="F4" s="941"/>
      <c r="G4" s="941"/>
      <c r="H4" s="941"/>
      <c r="I4" s="942"/>
      <c r="J4" s="936" t="s">
        <v>51</v>
      </c>
      <c r="K4" s="938" t="s">
        <v>52</v>
      </c>
      <c r="L4" s="49"/>
    </row>
    <row r="5" spans="1:21" ht="21" customHeight="1">
      <c r="B5" s="72" t="s">
        <v>2</v>
      </c>
      <c r="C5" s="72" t="s">
        <v>3</v>
      </c>
      <c r="D5" s="72">
        <v>2020</v>
      </c>
      <c r="E5" s="72">
        <v>2021</v>
      </c>
      <c r="F5" s="72">
        <v>2022</v>
      </c>
      <c r="G5" s="72">
        <v>2023</v>
      </c>
      <c r="H5" s="72">
        <v>2024</v>
      </c>
      <c r="I5" s="72">
        <v>2025</v>
      </c>
      <c r="J5" s="937"/>
      <c r="K5" s="939"/>
      <c r="L5" s="49"/>
    </row>
    <row r="6" spans="1:21" ht="15">
      <c r="B6" s="384" t="s">
        <v>4</v>
      </c>
      <c r="C6" s="384"/>
      <c r="D6" s="384"/>
      <c r="E6" s="384"/>
      <c r="F6" s="384"/>
      <c r="G6" s="384"/>
      <c r="H6" s="384"/>
      <c r="I6" s="384"/>
      <c r="J6" s="384"/>
      <c r="K6" s="384"/>
      <c r="L6" s="49"/>
    </row>
    <row r="7" spans="1:21" ht="20.25" customHeight="1">
      <c r="B7" s="110" t="s">
        <v>62</v>
      </c>
      <c r="C7" s="111" t="s">
        <v>15</v>
      </c>
      <c r="D7" s="22">
        <v>5</v>
      </c>
      <c r="E7" s="22">
        <v>6</v>
      </c>
      <c r="F7" s="22">
        <f>'2.Penanaman Pohon Palem Botol'!K22</f>
        <v>7</v>
      </c>
      <c r="G7" s="520">
        <v>7</v>
      </c>
      <c r="H7" s="12">
        <v>9</v>
      </c>
      <c r="I7" s="12">
        <v>9</v>
      </c>
      <c r="J7" s="524" t="s">
        <v>31</v>
      </c>
      <c r="K7" s="935" t="s">
        <v>22</v>
      </c>
      <c r="L7" s="49"/>
    </row>
    <row r="8" spans="1:21" ht="23.25" customHeight="1">
      <c r="B8" s="267" t="s">
        <v>126</v>
      </c>
      <c r="C8" s="268" t="s">
        <v>127</v>
      </c>
      <c r="D8" s="269">
        <v>21</v>
      </c>
      <c r="E8" s="221">
        <v>22</v>
      </c>
      <c r="F8" s="221">
        <v>22</v>
      </c>
      <c r="G8" s="521">
        <v>22</v>
      </c>
      <c r="H8" s="189">
        <v>22</v>
      </c>
      <c r="I8" s="189">
        <v>22</v>
      </c>
      <c r="J8" s="524" t="s">
        <v>31</v>
      </c>
      <c r="K8" s="935"/>
      <c r="L8" s="49"/>
    </row>
    <row r="9" spans="1:21" ht="23.25" customHeight="1">
      <c r="B9" s="112" t="s">
        <v>68</v>
      </c>
      <c r="C9" s="113" t="s">
        <v>67</v>
      </c>
      <c r="D9" s="292">
        <v>0</v>
      </c>
      <c r="E9" s="292">
        <v>0</v>
      </c>
      <c r="F9" s="292">
        <v>1000</v>
      </c>
      <c r="G9" s="522">
        <v>3000</v>
      </c>
      <c r="H9" s="12">
        <v>7000</v>
      </c>
      <c r="I9" s="12">
        <v>2500</v>
      </c>
      <c r="J9" s="525" t="s">
        <v>31</v>
      </c>
      <c r="K9" s="935"/>
      <c r="L9" s="49"/>
    </row>
    <row r="10" spans="1:21" ht="24" customHeight="1">
      <c r="B10" s="293" t="s">
        <v>255</v>
      </c>
      <c r="C10" s="293" t="s">
        <v>356</v>
      </c>
      <c r="D10" s="294">
        <v>0</v>
      </c>
      <c r="E10" s="294">
        <v>0</v>
      </c>
      <c r="F10" s="294">
        <v>13</v>
      </c>
      <c r="G10" s="523">
        <v>14</v>
      </c>
      <c r="H10" s="294">
        <v>15</v>
      </c>
      <c r="I10" s="294">
        <v>15</v>
      </c>
      <c r="J10" s="525" t="s">
        <v>31</v>
      </c>
      <c r="K10" s="935"/>
      <c r="L10" s="49"/>
    </row>
    <row r="11" spans="1:21" ht="15">
      <c r="B11" s="384" t="s">
        <v>6</v>
      </c>
      <c r="C11" s="384"/>
      <c r="D11" s="384"/>
      <c r="E11" s="384"/>
      <c r="F11" s="384"/>
      <c r="G11" s="384"/>
      <c r="H11" s="384"/>
      <c r="I11" s="384"/>
      <c r="J11" s="384"/>
      <c r="K11" s="384"/>
      <c r="L11" s="49"/>
    </row>
    <row r="12" spans="1:21" ht="15" customHeight="1">
      <c r="B12" s="385" t="s">
        <v>107</v>
      </c>
      <c r="C12" s="386"/>
      <c r="D12" s="386"/>
      <c r="E12" s="386"/>
      <c r="F12" s="386"/>
      <c r="G12" s="386"/>
      <c r="H12" s="386"/>
      <c r="I12" s="386"/>
      <c r="J12" s="387"/>
      <c r="K12" s="934" t="s">
        <v>22</v>
      </c>
      <c r="L12" s="49"/>
    </row>
    <row r="13" spans="1:21" ht="17.25" customHeight="1">
      <c r="B13" s="272" t="s">
        <v>258</v>
      </c>
      <c r="C13" s="273" t="s">
        <v>259</v>
      </c>
      <c r="D13" s="61">
        <v>0</v>
      </c>
      <c r="E13" s="188">
        <v>0</v>
      </c>
      <c r="F13" s="188">
        <v>1</v>
      </c>
      <c r="G13" s="188">
        <v>1</v>
      </c>
      <c r="H13" s="188">
        <v>2</v>
      </c>
      <c r="I13" s="188">
        <v>2</v>
      </c>
      <c r="J13" s="61" t="s">
        <v>108</v>
      </c>
      <c r="K13" s="935"/>
      <c r="L13" s="49"/>
    </row>
    <row r="14" spans="1:21" ht="17.25" customHeight="1">
      <c r="B14" s="388" t="s">
        <v>193</v>
      </c>
      <c r="C14" s="389"/>
      <c r="D14" s="389"/>
      <c r="E14" s="389"/>
      <c r="F14" s="389"/>
      <c r="G14" s="389"/>
      <c r="H14" s="389"/>
      <c r="I14" s="389"/>
      <c r="J14" s="390"/>
      <c r="K14" s="935"/>
      <c r="L14" s="49"/>
    </row>
    <row r="15" spans="1:21" ht="17.25" customHeight="1">
      <c r="B15" s="175" t="s">
        <v>203</v>
      </c>
      <c r="C15" s="231" t="s">
        <v>204</v>
      </c>
      <c r="D15" s="224">
        <v>2</v>
      </c>
      <c r="E15" s="224">
        <v>2</v>
      </c>
      <c r="F15" s="174">
        <v>4</v>
      </c>
      <c r="G15" s="174">
        <v>3</v>
      </c>
      <c r="H15" s="517">
        <v>1</v>
      </c>
      <c r="I15" s="517">
        <v>1</v>
      </c>
      <c r="J15" s="61" t="s">
        <v>108</v>
      </c>
      <c r="K15" s="935"/>
      <c r="L15" s="49"/>
    </row>
    <row r="16" spans="1:21" ht="15" customHeight="1">
      <c r="B16" s="388" t="s">
        <v>113</v>
      </c>
      <c r="C16" s="389"/>
      <c r="D16" s="389"/>
      <c r="E16" s="389"/>
      <c r="F16" s="389"/>
      <c r="G16" s="389"/>
      <c r="H16" s="389"/>
      <c r="I16" s="389"/>
      <c r="J16" s="390"/>
      <c r="K16" s="935"/>
      <c r="L16" s="49"/>
    </row>
    <row r="17" spans="2:12" ht="15" customHeight="1">
      <c r="B17" s="270" t="s">
        <v>301</v>
      </c>
      <c r="C17" s="271" t="s">
        <v>302</v>
      </c>
      <c r="D17" s="61">
        <v>0</v>
      </c>
      <c r="E17" s="189">
        <v>0</v>
      </c>
      <c r="F17" s="189">
        <v>0</v>
      </c>
      <c r="G17" s="180">
        <v>2</v>
      </c>
      <c r="H17" s="180">
        <v>3</v>
      </c>
      <c r="I17" s="180">
        <v>3</v>
      </c>
      <c r="J17" s="61" t="s">
        <v>108</v>
      </c>
      <c r="K17" s="935"/>
      <c r="L17" s="49"/>
    </row>
    <row r="18" spans="2:12" ht="15" customHeight="1">
      <c r="B18" s="388" t="s">
        <v>233</v>
      </c>
      <c r="C18" s="389"/>
      <c r="D18" s="389"/>
      <c r="E18" s="389"/>
      <c r="F18" s="389"/>
      <c r="G18" s="389"/>
      <c r="H18" s="389"/>
      <c r="I18" s="389"/>
      <c r="J18" s="390"/>
      <c r="K18" s="935"/>
      <c r="L18" s="49"/>
    </row>
    <row r="19" spans="2:12" ht="18.75" customHeight="1">
      <c r="B19" s="274" t="s">
        <v>234</v>
      </c>
      <c r="C19" s="275" t="s">
        <v>235</v>
      </c>
      <c r="D19" s="61">
        <v>0</v>
      </c>
      <c r="E19" s="189">
        <v>0</v>
      </c>
      <c r="F19" s="183">
        <v>1</v>
      </c>
      <c r="G19" s="183">
        <v>1</v>
      </c>
      <c r="H19" s="183">
        <v>4</v>
      </c>
      <c r="I19" s="183">
        <v>4</v>
      </c>
      <c r="J19" s="61" t="s">
        <v>108</v>
      </c>
      <c r="K19" s="935"/>
      <c r="L19" s="49"/>
    </row>
    <row r="20" spans="2:12" ht="15">
      <c r="B20" s="637" t="s">
        <v>53</v>
      </c>
      <c r="C20" s="638"/>
      <c r="D20" s="70">
        <v>2</v>
      </c>
      <c r="E20" s="70">
        <v>2</v>
      </c>
      <c r="F20" s="70">
        <v>4</v>
      </c>
      <c r="G20" s="70">
        <v>4</v>
      </c>
      <c r="H20" s="518">
        <v>4</v>
      </c>
      <c r="I20" s="518">
        <v>4</v>
      </c>
      <c r="J20" s="639" t="s">
        <v>54</v>
      </c>
      <c r="K20" s="641"/>
      <c r="L20" s="49"/>
    </row>
    <row r="21" spans="2:12" ht="15">
      <c r="B21" s="637" t="s">
        <v>55</v>
      </c>
      <c r="C21" s="638"/>
      <c r="D21" s="70">
        <v>1</v>
      </c>
      <c r="E21" s="70">
        <v>1</v>
      </c>
      <c r="F21" s="70">
        <v>3</v>
      </c>
      <c r="G21" s="70">
        <v>4</v>
      </c>
      <c r="H21" s="518">
        <v>4</v>
      </c>
      <c r="I21" s="518">
        <v>4</v>
      </c>
      <c r="J21" s="639" t="s">
        <v>54</v>
      </c>
      <c r="K21" s="641"/>
      <c r="L21" s="49"/>
    </row>
    <row r="22" spans="2:12" ht="15" customHeight="1">
      <c r="B22" s="637" t="s">
        <v>56</v>
      </c>
      <c r="C22" s="638"/>
      <c r="D22" s="70">
        <f t="shared" ref="D22:I22" si="0">SUM(D7:D10)</f>
        <v>26</v>
      </c>
      <c r="E22" s="70">
        <f t="shared" si="0"/>
        <v>28</v>
      </c>
      <c r="F22" s="70">
        <f t="shared" si="0"/>
        <v>1042</v>
      </c>
      <c r="G22" s="70">
        <f t="shared" si="0"/>
        <v>3043</v>
      </c>
      <c r="H22" s="518">
        <f t="shared" si="0"/>
        <v>7046</v>
      </c>
      <c r="I22" s="518">
        <f t="shared" si="0"/>
        <v>2546</v>
      </c>
      <c r="J22" s="639" t="s">
        <v>57</v>
      </c>
      <c r="K22" s="641"/>
      <c r="L22" s="49"/>
    </row>
    <row r="23" spans="2:12" ht="15">
      <c r="B23" s="637" t="s">
        <v>58</v>
      </c>
      <c r="C23" s="638"/>
      <c r="D23" s="70">
        <f>SUM(D13,D15,D17,D19)</f>
        <v>2</v>
      </c>
      <c r="E23" s="70">
        <f>SUM(E13,E15,E17,E19)</f>
        <v>2</v>
      </c>
      <c r="F23" s="70">
        <f>SUM(F13,F15,F17,F19)</f>
        <v>6</v>
      </c>
      <c r="G23" s="70">
        <f>SUM(G13,G15:G17,G19)</f>
        <v>7</v>
      </c>
      <c r="H23" s="518">
        <f>SUM(H13,H15,H17,H19)</f>
        <v>10</v>
      </c>
      <c r="I23" s="518">
        <f>SUM(I13,I15,I17,I19)</f>
        <v>10</v>
      </c>
      <c r="J23" s="639" t="s">
        <v>45</v>
      </c>
      <c r="K23" s="641"/>
      <c r="L23" s="49"/>
    </row>
    <row r="24" spans="2:12" ht="15">
      <c r="B24" s="637" t="s">
        <v>8</v>
      </c>
      <c r="C24" s="638"/>
      <c r="D24" s="148">
        <f>'2.Penanaman Pohon Palem Botol'!I32+'1Perlindungan KEHATI IT Ampenan'!H93</f>
        <v>1</v>
      </c>
      <c r="E24" s="148">
        <f>'2.Penanaman Pohon Palem Botol'!J32+'1Perlindungan KEHATI IT Ampenan'!I93</f>
        <v>1</v>
      </c>
      <c r="F24" s="148">
        <f>'2.Penanaman Pohon Palem Botol'!K32+'1Perlindungan KEHATI IT Ampenan'!I93+'4. Budidaya Kopi Sembalun'!K29+'3.Konservasi Kopi Sembalun'!J83</f>
        <v>40.910000000000004</v>
      </c>
      <c r="G24" s="148">
        <f>'2.Penanaman Pohon Palem Botol'!K32+'1Perlindungan KEHATI IT Ampenan'!J93+'3.Konservasi Kopi Sembalun'!K83+'4. Budidaya Kopi Sembalun'!K29+'5. Pupuk Kompos Kulit Kopi'!K29</f>
        <v>44.660000000000004</v>
      </c>
      <c r="H24" s="519">
        <f>'2.Penanaman Pohon Palem Botol'!K32+'1Perlindungan KEHATI IT Ampenan'!J93+'3.Konservasi Kopi Sembalun'!K83+'4. Budidaya Kopi Sembalun'!K29+'5. Pupuk Kompos Kulit Kopi'!K29</f>
        <v>44.660000000000004</v>
      </c>
      <c r="I24" s="519">
        <f>'2.Penanaman Pohon Palem Botol'!L32+'1Perlindungan KEHATI IT Ampenan'!K93+'3.Konservasi Kopi Sembalun'!L83+'4. Budidaya Kopi Sembalun'!L29+'5. Pupuk Kompos Kulit Kopi'!L29</f>
        <v>44.660000000000004</v>
      </c>
      <c r="J24" s="639" t="s">
        <v>5</v>
      </c>
      <c r="K24" s="641"/>
      <c r="L24" s="49"/>
    </row>
    <row r="25" spans="2:12" ht="54.75" customHeight="1">
      <c r="B25" s="295" t="s">
        <v>114</v>
      </c>
      <c r="C25" s="295"/>
      <c r="D25" s="71"/>
      <c r="E25" s="71"/>
      <c r="F25" s="71" t="s">
        <v>375</v>
      </c>
      <c r="G25" s="71"/>
      <c r="H25" s="71"/>
      <c r="I25" s="71"/>
      <c r="J25" s="71"/>
      <c r="K25" s="71"/>
      <c r="L25" s="71"/>
    </row>
    <row r="26" spans="2:12">
      <c r="B26" s="52"/>
      <c r="C26" s="52"/>
    </row>
    <row r="27" spans="2:12">
      <c r="B27" s="53"/>
      <c r="C27" s="52"/>
    </row>
    <row r="28" spans="2:12">
      <c r="B28" s="52"/>
      <c r="C28" s="52"/>
    </row>
  </sheetData>
  <mergeCells count="17">
    <mergeCell ref="B23:C23"/>
    <mergeCell ref="J23:K23"/>
    <mergeCell ref="B24:C24"/>
    <mergeCell ref="J24:K24"/>
    <mergeCell ref="B20:C20"/>
    <mergeCell ref="J20:K20"/>
    <mergeCell ref="B21:C21"/>
    <mergeCell ref="J21:K21"/>
    <mergeCell ref="B22:C22"/>
    <mergeCell ref="J22:K22"/>
    <mergeCell ref="K12:K19"/>
    <mergeCell ref="B2:K2"/>
    <mergeCell ref="B4:C4"/>
    <mergeCell ref="J4:J5"/>
    <mergeCell ref="K4:K5"/>
    <mergeCell ref="K7:K10"/>
    <mergeCell ref="D4:I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234"/>
  <sheetViews>
    <sheetView showGridLines="0" zoomScale="60" zoomScaleNormal="60" workbookViewId="0">
      <selection activeCell="I212" sqref="I212"/>
    </sheetView>
  </sheetViews>
  <sheetFormatPr defaultColWidth="9.140625" defaultRowHeight="15.75"/>
  <cols>
    <col min="1" max="1" width="4.7109375" style="31" customWidth="1"/>
    <col min="2" max="2" width="6.5703125" style="30" customWidth="1"/>
    <col min="3" max="3" width="57.7109375" style="26" customWidth="1"/>
    <col min="4" max="4" width="42.140625" style="27" customWidth="1"/>
    <col min="5" max="5" width="29.42578125" style="27" customWidth="1"/>
    <col min="6" max="6" width="21.28515625" style="27" customWidth="1"/>
    <col min="7" max="7" width="10.85546875" style="28" customWidth="1"/>
    <col min="8" max="8" width="15.85546875" style="95" customWidth="1"/>
    <col min="9" max="9" width="11.5703125" style="28" bestFit="1" customWidth="1"/>
    <col min="10" max="10" width="13.85546875" style="95" customWidth="1"/>
    <col min="11" max="11" width="11.28515625" style="29" bestFit="1" customWidth="1"/>
    <col min="12" max="12" width="14.140625" style="30" bestFit="1" customWidth="1"/>
    <col min="13" max="13" width="12" style="29" bestFit="1" customWidth="1"/>
    <col min="14" max="14" width="14.140625" style="30" bestFit="1" customWidth="1"/>
    <col min="15" max="15" width="11.85546875" style="29" bestFit="1" customWidth="1"/>
    <col min="16" max="16" width="14.140625" style="30" bestFit="1" customWidth="1"/>
    <col min="17" max="17" width="18.28515625" style="29" customWidth="1"/>
    <col min="18" max="18" width="14.140625" style="30" bestFit="1" customWidth="1"/>
    <col min="19" max="19" width="11.5703125" style="29" bestFit="1" customWidth="1"/>
    <col min="20" max="20" width="12.28515625" style="30" bestFit="1" customWidth="1"/>
    <col min="21" max="21" width="9.140625" style="31"/>
    <col min="22" max="22" width="13.85546875" style="31" customWidth="1"/>
    <col min="23" max="23" width="22.42578125" style="31" customWidth="1"/>
    <col min="24" max="16384" width="9.140625" style="31"/>
  </cols>
  <sheetData>
    <row r="1" spans="1:20">
      <c r="A1" s="703"/>
      <c r="B1" s="703"/>
    </row>
    <row r="2" spans="1:20" ht="52.5" customHeight="1">
      <c r="B2" s="704" t="s">
        <v>78</v>
      </c>
      <c r="C2" s="705"/>
      <c r="D2" s="705"/>
      <c r="E2" s="705"/>
      <c r="F2" s="705"/>
      <c r="G2" s="705"/>
      <c r="H2" s="705"/>
      <c r="I2" s="705"/>
      <c r="J2" s="705"/>
      <c r="K2" s="705"/>
      <c r="L2" s="705"/>
      <c r="M2" s="705"/>
      <c r="N2" s="705"/>
      <c r="O2" s="32"/>
      <c r="P2" s="32"/>
      <c r="Q2" s="32"/>
      <c r="R2" s="32"/>
      <c r="S2" s="32"/>
      <c r="T2" s="32"/>
    </row>
    <row r="3" spans="1:20" ht="16.5">
      <c r="B3" s="33"/>
      <c r="C3" s="34"/>
      <c r="D3" s="33"/>
      <c r="E3" s="33"/>
      <c r="F3" s="33"/>
      <c r="G3" s="35"/>
      <c r="H3" s="33"/>
      <c r="I3" s="35"/>
      <c r="J3" s="33"/>
      <c r="K3" s="35"/>
      <c r="L3" s="33"/>
      <c r="M3" s="35"/>
      <c r="N3" s="33"/>
      <c r="O3" s="35"/>
      <c r="P3" s="33"/>
      <c r="Q3" s="35"/>
      <c r="R3" s="33"/>
      <c r="S3" s="35"/>
      <c r="T3" s="33"/>
    </row>
    <row r="4" spans="1:20" ht="16.5">
      <c r="B4" s="33"/>
    </row>
    <row r="5" spans="1:20" s="30" customFormat="1">
      <c r="B5" s="706" t="s">
        <v>0</v>
      </c>
      <c r="C5" s="708" t="s">
        <v>42</v>
      </c>
      <c r="D5" s="706" t="s">
        <v>61</v>
      </c>
      <c r="E5" s="706" t="s">
        <v>3</v>
      </c>
      <c r="F5" s="706" t="s">
        <v>1</v>
      </c>
      <c r="G5" s="652">
        <v>2020</v>
      </c>
      <c r="H5" s="653"/>
      <c r="I5" s="652">
        <v>2021</v>
      </c>
      <c r="J5" s="653"/>
      <c r="K5" s="652">
        <v>2022</v>
      </c>
      <c r="L5" s="653"/>
      <c r="M5" s="652">
        <v>2023</v>
      </c>
      <c r="N5" s="653"/>
      <c r="O5" s="652">
        <v>2024</v>
      </c>
      <c r="P5" s="653"/>
      <c r="Q5" s="652" t="s">
        <v>376</v>
      </c>
      <c r="R5" s="653"/>
    </row>
    <row r="6" spans="1:20" s="30" customFormat="1" ht="31.5">
      <c r="B6" s="707"/>
      <c r="C6" s="709"/>
      <c r="D6" s="707"/>
      <c r="E6" s="707"/>
      <c r="F6" s="707"/>
      <c r="G6" s="90" t="s">
        <v>43</v>
      </c>
      <c r="H6" s="296" t="s">
        <v>44</v>
      </c>
      <c r="I6" s="90" t="s">
        <v>43</v>
      </c>
      <c r="J6" s="296" t="s">
        <v>44</v>
      </c>
      <c r="K6" s="90" t="s">
        <v>43</v>
      </c>
      <c r="L6" s="296" t="s">
        <v>44</v>
      </c>
      <c r="M6" s="90" t="s">
        <v>43</v>
      </c>
      <c r="N6" s="296" t="s">
        <v>44</v>
      </c>
      <c r="O6" s="90" t="s">
        <v>43</v>
      </c>
      <c r="P6" s="296" t="s">
        <v>44</v>
      </c>
      <c r="Q6" s="90" t="s">
        <v>43</v>
      </c>
      <c r="R6" s="296" t="s">
        <v>44</v>
      </c>
    </row>
    <row r="7" spans="1:20" s="30" customFormat="1" ht="15.75" customHeight="1">
      <c r="B7" s="679">
        <v>1</v>
      </c>
      <c r="C7" s="688" t="s">
        <v>333</v>
      </c>
      <c r="D7" s="690" t="s">
        <v>4</v>
      </c>
      <c r="E7" s="684"/>
      <c r="F7" s="682"/>
      <c r="G7" s="297"/>
      <c r="H7" s="654">
        <v>20</v>
      </c>
      <c r="I7" s="298"/>
      <c r="J7" s="654">
        <v>20</v>
      </c>
      <c r="K7" s="298"/>
      <c r="L7" s="654">
        <v>20</v>
      </c>
      <c r="M7" s="298"/>
      <c r="N7" s="654">
        <v>20</v>
      </c>
      <c r="O7" s="298"/>
      <c r="P7" s="654">
        <v>10</v>
      </c>
      <c r="Q7" s="298"/>
      <c r="R7" s="654">
        <v>10</v>
      </c>
    </row>
    <row r="8" spans="1:20" s="30" customFormat="1" ht="15.95" customHeight="1">
      <c r="B8" s="679"/>
      <c r="C8" s="689"/>
      <c r="D8" s="299" t="s">
        <v>117</v>
      </c>
      <c r="E8" s="300" t="s">
        <v>118</v>
      </c>
      <c r="F8" s="301" t="s">
        <v>57</v>
      </c>
      <c r="G8" s="302">
        <f>'1Perlindungan KEHATI IT Ampenan'!G22</f>
        <v>4</v>
      </c>
      <c r="H8" s="655"/>
      <c r="I8" s="302">
        <f>'1Perlindungan KEHATI IT Ampenan'!H22</f>
        <v>6</v>
      </c>
      <c r="J8" s="655"/>
      <c r="K8" s="302">
        <f>'1Perlindungan KEHATI IT Ampenan'!I22</f>
        <v>6</v>
      </c>
      <c r="L8" s="655"/>
      <c r="M8" s="302">
        <f>'1Perlindungan KEHATI IT Ampenan'!J22</f>
        <v>6</v>
      </c>
      <c r="N8" s="655"/>
      <c r="O8" s="302">
        <f>'1Perlindungan KEHATI IT Ampenan'!K22</f>
        <v>6</v>
      </c>
      <c r="P8" s="655"/>
      <c r="Q8" s="302">
        <f>'1Perlindungan KEHATI IT Ampenan'!L22</f>
        <v>6</v>
      </c>
      <c r="R8" s="655"/>
    </row>
    <row r="9" spans="1:20" s="30" customFormat="1" ht="15.75" customHeight="1">
      <c r="B9" s="679"/>
      <c r="C9" s="689"/>
      <c r="D9" s="303" t="s">
        <v>120</v>
      </c>
      <c r="E9" s="304" t="s">
        <v>121</v>
      </c>
      <c r="F9" s="305" t="s">
        <v>57</v>
      </c>
      <c r="G9" s="298">
        <f>'1Perlindungan KEHATI IT Ampenan'!G23</f>
        <v>1</v>
      </c>
      <c r="H9" s="655"/>
      <c r="I9" s="298">
        <f>'1Perlindungan KEHATI IT Ampenan'!H23</f>
        <v>2</v>
      </c>
      <c r="J9" s="655"/>
      <c r="K9" s="298">
        <f>'1Perlindungan KEHATI IT Ampenan'!I23</f>
        <v>2</v>
      </c>
      <c r="L9" s="655"/>
      <c r="M9" s="298">
        <f>'1Perlindungan KEHATI IT Ampenan'!J23</f>
        <v>2</v>
      </c>
      <c r="N9" s="655"/>
      <c r="O9" s="298">
        <f>'1Perlindungan KEHATI IT Ampenan'!K23</f>
        <v>2</v>
      </c>
      <c r="P9" s="655"/>
      <c r="Q9" s="302">
        <f>'1Perlindungan KEHATI IT Ampenan'!L23</f>
        <v>2</v>
      </c>
      <c r="R9" s="655"/>
    </row>
    <row r="10" spans="1:20" s="30" customFormat="1" ht="15.95" customHeight="1">
      <c r="B10" s="679"/>
      <c r="C10" s="689"/>
      <c r="D10" s="303" t="s">
        <v>122</v>
      </c>
      <c r="E10" s="304" t="s">
        <v>123</v>
      </c>
      <c r="F10" s="305" t="s">
        <v>57</v>
      </c>
      <c r="G10" s="298">
        <f>'1Perlindungan KEHATI IT Ampenan'!G24</f>
        <v>2</v>
      </c>
      <c r="H10" s="655"/>
      <c r="I10" s="298">
        <f>'1Perlindungan KEHATI IT Ampenan'!H24</f>
        <v>3</v>
      </c>
      <c r="J10" s="655"/>
      <c r="K10" s="298">
        <f>'1Perlindungan KEHATI IT Ampenan'!I24</f>
        <v>3</v>
      </c>
      <c r="L10" s="655"/>
      <c r="M10" s="298">
        <f>'1Perlindungan KEHATI IT Ampenan'!J24</f>
        <v>3</v>
      </c>
      <c r="N10" s="655"/>
      <c r="O10" s="298">
        <f>'1Perlindungan KEHATI IT Ampenan'!K24</f>
        <v>3</v>
      </c>
      <c r="P10" s="655"/>
      <c r="Q10" s="302">
        <f>'1Perlindungan KEHATI IT Ampenan'!L24</f>
        <v>3</v>
      </c>
      <c r="R10" s="655"/>
    </row>
    <row r="11" spans="1:20" s="30" customFormat="1" ht="15.95" customHeight="1">
      <c r="B11" s="679"/>
      <c r="C11" s="689"/>
      <c r="D11" s="303" t="s">
        <v>124</v>
      </c>
      <c r="E11" s="304" t="s">
        <v>125</v>
      </c>
      <c r="F11" s="305" t="s">
        <v>57</v>
      </c>
      <c r="G11" s="298">
        <f>'1Perlindungan KEHATI IT Ampenan'!G25</f>
        <v>3</v>
      </c>
      <c r="H11" s="655"/>
      <c r="I11" s="298">
        <f>'1Perlindungan KEHATI IT Ampenan'!H25</f>
        <v>4</v>
      </c>
      <c r="J11" s="655"/>
      <c r="K11" s="298">
        <f>'1Perlindungan KEHATI IT Ampenan'!I25</f>
        <v>5</v>
      </c>
      <c r="L11" s="655"/>
      <c r="M11" s="298">
        <f>'1Perlindungan KEHATI IT Ampenan'!J25</f>
        <v>5</v>
      </c>
      <c r="N11" s="655"/>
      <c r="O11" s="298">
        <f>'1Perlindungan KEHATI IT Ampenan'!K25</f>
        <v>5</v>
      </c>
      <c r="P11" s="655"/>
      <c r="Q11" s="302">
        <f>'1Perlindungan KEHATI IT Ampenan'!L25</f>
        <v>5</v>
      </c>
      <c r="R11" s="655"/>
    </row>
    <row r="12" spans="1:20" s="30" customFormat="1" ht="15.95" customHeight="1">
      <c r="B12" s="679"/>
      <c r="C12" s="689"/>
      <c r="D12" s="303" t="s">
        <v>126</v>
      </c>
      <c r="E12" s="304" t="s">
        <v>127</v>
      </c>
      <c r="F12" s="305" t="s">
        <v>57</v>
      </c>
      <c r="G12" s="298">
        <f>'1Perlindungan KEHATI IT Ampenan'!G26</f>
        <v>20</v>
      </c>
      <c r="H12" s="655"/>
      <c r="I12" s="298">
        <f>'1Perlindungan KEHATI IT Ampenan'!H26</f>
        <v>21</v>
      </c>
      <c r="J12" s="655"/>
      <c r="K12" s="298">
        <f>'1Perlindungan KEHATI IT Ampenan'!I26</f>
        <v>22</v>
      </c>
      <c r="L12" s="655"/>
      <c r="M12" s="298">
        <f>'1Perlindungan KEHATI IT Ampenan'!J26</f>
        <v>22</v>
      </c>
      <c r="N12" s="655"/>
      <c r="O12" s="298">
        <f>'1Perlindungan KEHATI IT Ampenan'!K26</f>
        <v>22</v>
      </c>
      <c r="P12" s="655"/>
      <c r="Q12" s="302">
        <f>'1Perlindungan KEHATI IT Ampenan'!L26</f>
        <v>22</v>
      </c>
      <c r="R12" s="655"/>
    </row>
    <row r="13" spans="1:20" s="30" customFormat="1" ht="15.95" customHeight="1">
      <c r="B13" s="679"/>
      <c r="C13" s="689"/>
      <c r="D13" s="303" t="s">
        <v>128</v>
      </c>
      <c r="E13" s="304" t="s">
        <v>129</v>
      </c>
      <c r="F13" s="305" t="s">
        <v>57</v>
      </c>
      <c r="G13" s="298">
        <f>'1Perlindungan KEHATI IT Ampenan'!G27</f>
        <v>6</v>
      </c>
      <c r="H13" s="655"/>
      <c r="I13" s="298">
        <f>'1Perlindungan KEHATI IT Ampenan'!H27</f>
        <v>7</v>
      </c>
      <c r="J13" s="655"/>
      <c r="K13" s="298">
        <f>'1Perlindungan KEHATI IT Ampenan'!I27</f>
        <v>8</v>
      </c>
      <c r="L13" s="655"/>
      <c r="M13" s="298">
        <f>'1Perlindungan KEHATI IT Ampenan'!J27</f>
        <v>8</v>
      </c>
      <c r="N13" s="655"/>
      <c r="O13" s="298">
        <f>'1Perlindungan KEHATI IT Ampenan'!K27</f>
        <v>8</v>
      </c>
      <c r="P13" s="655"/>
      <c r="Q13" s="302">
        <f>'1Perlindungan KEHATI IT Ampenan'!L27</f>
        <v>8</v>
      </c>
      <c r="R13" s="655"/>
    </row>
    <row r="14" spans="1:20" s="30" customFormat="1" ht="15.95" customHeight="1">
      <c r="B14" s="679"/>
      <c r="C14" s="689"/>
      <c r="D14" s="303" t="s">
        <v>131</v>
      </c>
      <c r="E14" s="304" t="s">
        <v>132</v>
      </c>
      <c r="F14" s="305" t="s">
        <v>57</v>
      </c>
      <c r="G14" s="298">
        <f>'1Perlindungan KEHATI IT Ampenan'!G28</f>
        <v>3</v>
      </c>
      <c r="H14" s="655"/>
      <c r="I14" s="298">
        <f>'1Perlindungan KEHATI IT Ampenan'!H28</f>
        <v>3</v>
      </c>
      <c r="J14" s="655"/>
      <c r="K14" s="298">
        <f>'1Perlindungan KEHATI IT Ampenan'!I28</f>
        <v>4</v>
      </c>
      <c r="L14" s="655"/>
      <c r="M14" s="298">
        <f>'1Perlindungan KEHATI IT Ampenan'!J28</f>
        <v>4</v>
      </c>
      <c r="N14" s="655"/>
      <c r="O14" s="298">
        <f>'1Perlindungan KEHATI IT Ampenan'!K28</f>
        <v>4</v>
      </c>
      <c r="P14" s="655"/>
      <c r="Q14" s="302">
        <f>'1Perlindungan KEHATI IT Ampenan'!L28</f>
        <v>4</v>
      </c>
      <c r="R14" s="655"/>
    </row>
    <row r="15" spans="1:20" s="30" customFormat="1" ht="15.95" customHeight="1">
      <c r="B15" s="679"/>
      <c r="C15" s="689"/>
      <c r="D15" s="303" t="s">
        <v>133</v>
      </c>
      <c r="E15" s="304" t="s">
        <v>134</v>
      </c>
      <c r="F15" s="305" t="s">
        <v>57</v>
      </c>
      <c r="G15" s="298">
        <f>'1Perlindungan KEHATI IT Ampenan'!G29</f>
        <v>27</v>
      </c>
      <c r="H15" s="655"/>
      <c r="I15" s="298">
        <f>'1Perlindungan KEHATI IT Ampenan'!H29</f>
        <v>28</v>
      </c>
      <c r="J15" s="655"/>
      <c r="K15" s="298">
        <f>'1Perlindungan KEHATI IT Ampenan'!I29</f>
        <v>29</v>
      </c>
      <c r="L15" s="655"/>
      <c r="M15" s="298">
        <f>'1Perlindungan KEHATI IT Ampenan'!J29</f>
        <v>29</v>
      </c>
      <c r="N15" s="655"/>
      <c r="O15" s="298">
        <f>'1Perlindungan KEHATI IT Ampenan'!K29</f>
        <v>29</v>
      </c>
      <c r="P15" s="655"/>
      <c r="Q15" s="302">
        <f>'1Perlindungan KEHATI IT Ampenan'!L29</f>
        <v>29</v>
      </c>
      <c r="R15" s="655"/>
    </row>
    <row r="16" spans="1:20" s="30" customFormat="1" ht="15.95" customHeight="1">
      <c r="B16" s="679"/>
      <c r="C16" s="689"/>
      <c r="D16" s="303" t="s">
        <v>135</v>
      </c>
      <c r="E16" s="304" t="s">
        <v>136</v>
      </c>
      <c r="F16" s="305" t="s">
        <v>57</v>
      </c>
      <c r="G16" s="298">
        <f>'1Perlindungan KEHATI IT Ampenan'!G30</f>
        <v>42</v>
      </c>
      <c r="H16" s="655"/>
      <c r="I16" s="298">
        <f>'1Perlindungan KEHATI IT Ampenan'!H30</f>
        <v>44</v>
      </c>
      <c r="J16" s="655"/>
      <c r="K16" s="298">
        <f>'1Perlindungan KEHATI IT Ampenan'!I30</f>
        <v>45</v>
      </c>
      <c r="L16" s="655"/>
      <c r="M16" s="298">
        <f>'1Perlindungan KEHATI IT Ampenan'!J30</f>
        <v>45</v>
      </c>
      <c r="N16" s="655"/>
      <c r="O16" s="298">
        <f>'1Perlindungan KEHATI IT Ampenan'!K30</f>
        <v>45</v>
      </c>
      <c r="P16" s="655"/>
      <c r="Q16" s="302">
        <f>'1Perlindungan KEHATI IT Ampenan'!L30</f>
        <v>45</v>
      </c>
      <c r="R16" s="655"/>
    </row>
    <row r="17" spans="2:18" s="30" customFormat="1" ht="15.95" customHeight="1">
      <c r="B17" s="679"/>
      <c r="C17" s="689"/>
      <c r="D17" s="303" t="s">
        <v>137</v>
      </c>
      <c r="E17" s="304" t="s">
        <v>138</v>
      </c>
      <c r="F17" s="305" t="s">
        <v>57</v>
      </c>
      <c r="G17" s="298">
        <f>'1Perlindungan KEHATI IT Ampenan'!G31</f>
        <v>12</v>
      </c>
      <c r="H17" s="655"/>
      <c r="I17" s="298">
        <f>'1Perlindungan KEHATI IT Ampenan'!H31</f>
        <v>13</v>
      </c>
      <c r="J17" s="655"/>
      <c r="K17" s="298">
        <f>'1Perlindungan KEHATI IT Ampenan'!I31</f>
        <v>14</v>
      </c>
      <c r="L17" s="655"/>
      <c r="M17" s="298">
        <f>'1Perlindungan KEHATI IT Ampenan'!J31</f>
        <v>14</v>
      </c>
      <c r="N17" s="655"/>
      <c r="O17" s="298">
        <f>'1Perlindungan KEHATI IT Ampenan'!K31</f>
        <v>14</v>
      </c>
      <c r="P17" s="655"/>
      <c r="Q17" s="302">
        <f>'1Perlindungan KEHATI IT Ampenan'!L31</f>
        <v>14</v>
      </c>
      <c r="R17" s="655"/>
    </row>
    <row r="18" spans="2:18" s="30" customFormat="1" ht="15.95" customHeight="1">
      <c r="B18" s="679"/>
      <c r="C18" s="689"/>
      <c r="D18" s="303" t="s">
        <v>139</v>
      </c>
      <c r="E18" s="304" t="s">
        <v>140</v>
      </c>
      <c r="F18" s="305" t="s">
        <v>57</v>
      </c>
      <c r="G18" s="298">
        <f>'1Perlindungan KEHATI IT Ampenan'!G32</f>
        <v>6</v>
      </c>
      <c r="H18" s="655"/>
      <c r="I18" s="298">
        <f>'1Perlindungan KEHATI IT Ampenan'!H32</f>
        <v>6</v>
      </c>
      <c r="J18" s="655"/>
      <c r="K18" s="298">
        <f>'1Perlindungan KEHATI IT Ampenan'!I32</f>
        <v>8</v>
      </c>
      <c r="L18" s="655"/>
      <c r="M18" s="298">
        <f>'1Perlindungan KEHATI IT Ampenan'!J32</f>
        <v>8</v>
      </c>
      <c r="N18" s="655"/>
      <c r="O18" s="298">
        <f>'1Perlindungan KEHATI IT Ampenan'!K32</f>
        <v>8</v>
      </c>
      <c r="P18" s="655"/>
      <c r="Q18" s="302">
        <f>'1Perlindungan KEHATI IT Ampenan'!L32</f>
        <v>8</v>
      </c>
      <c r="R18" s="655"/>
    </row>
    <row r="19" spans="2:18" s="30" customFormat="1" ht="15.95" customHeight="1">
      <c r="B19" s="679"/>
      <c r="C19" s="689"/>
      <c r="D19" s="303" t="s">
        <v>141</v>
      </c>
      <c r="E19" s="304" t="s">
        <v>142</v>
      </c>
      <c r="F19" s="305" t="s">
        <v>57</v>
      </c>
      <c r="G19" s="298">
        <f>'1Perlindungan KEHATI IT Ampenan'!G33</f>
        <v>2</v>
      </c>
      <c r="H19" s="655"/>
      <c r="I19" s="298">
        <f>'1Perlindungan KEHATI IT Ampenan'!H33</f>
        <v>2</v>
      </c>
      <c r="J19" s="655"/>
      <c r="K19" s="298">
        <f>'1Perlindungan KEHATI IT Ampenan'!I33</f>
        <v>3</v>
      </c>
      <c r="L19" s="655"/>
      <c r="M19" s="298">
        <f>'1Perlindungan KEHATI IT Ampenan'!J33</f>
        <v>3</v>
      </c>
      <c r="N19" s="655"/>
      <c r="O19" s="298">
        <f>'1Perlindungan KEHATI IT Ampenan'!K33</f>
        <v>3</v>
      </c>
      <c r="P19" s="655"/>
      <c r="Q19" s="302">
        <f>'1Perlindungan KEHATI IT Ampenan'!L33</f>
        <v>3</v>
      </c>
      <c r="R19" s="655"/>
    </row>
    <row r="20" spans="2:18" s="30" customFormat="1" ht="15.95" customHeight="1">
      <c r="B20" s="679"/>
      <c r="C20" s="689"/>
      <c r="D20" s="303" t="s">
        <v>143</v>
      </c>
      <c r="E20" s="304" t="s">
        <v>144</v>
      </c>
      <c r="F20" s="305" t="s">
        <v>57</v>
      </c>
      <c r="G20" s="298">
        <f>'1Perlindungan KEHATI IT Ampenan'!G34</f>
        <v>1</v>
      </c>
      <c r="H20" s="655"/>
      <c r="I20" s="298">
        <f>'1Perlindungan KEHATI IT Ampenan'!H34</f>
        <v>2</v>
      </c>
      <c r="J20" s="655"/>
      <c r="K20" s="298">
        <f>'1Perlindungan KEHATI IT Ampenan'!I34</f>
        <v>2</v>
      </c>
      <c r="L20" s="655"/>
      <c r="M20" s="298">
        <f>'1Perlindungan KEHATI IT Ampenan'!J34</f>
        <v>2</v>
      </c>
      <c r="N20" s="655"/>
      <c r="O20" s="298">
        <f>'1Perlindungan KEHATI IT Ampenan'!K34</f>
        <v>2</v>
      </c>
      <c r="P20" s="655"/>
      <c r="Q20" s="302">
        <f>'1Perlindungan KEHATI IT Ampenan'!L34</f>
        <v>2</v>
      </c>
      <c r="R20" s="655"/>
    </row>
    <row r="21" spans="2:18" s="30" customFormat="1" ht="15.95" customHeight="1">
      <c r="B21" s="679"/>
      <c r="C21" s="689"/>
      <c r="D21" s="303" t="s">
        <v>145</v>
      </c>
      <c r="E21" s="304" t="s">
        <v>146</v>
      </c>
      <c r="F21" s="305" t="s">
        <v>57</v>
      </c>
      <c r="G21" s="298">
        <f>'1Perlindungan KEHATI IT Ampenan'!G35</f>
        <v>2</v>
      </c>
      <c r="H21" s="655"/>
      <c r="I21" s="298">
        <f>'1Perlindungan KEHATI IT Ampenan'!H35</f>
        <v>2</v>
      </c>
      <c r="J21" s="655"/>
      <c r="K21" s="298">
        <f>'1Perlindungan KEHATI IT Ampenan'!I35</f>
        <v>3</v>
      </c>
      <c r="L21" s="655"/>
      <c r="M21" s="298">
        <f>'1Perlindungan KEHATI IT Ampenan'!J35</f>
        <v>3</v>
      </c>
      <c r="N21" s="655"/>
      <c r="O21" s="298">
        <f>'1Perlindungan KEHATI IT Ampenan'!K35</f>
        <v>3</v>
      </c>
      <c r="P21" s="655"/>
      <c r="Q21" s="302">
        <f>'1Perlindungan KEHATI IT Ampenan'!L35</f>
        <v>3</v>
      </c>
      <c r="R21" s="655"/>
    </row>
    <row r="22" spans="2:18" s="30" customFormat="1" ht="15.95" customHeight="1">
      <c r="B22" s="679"/>
      <c r="C22" s="689"/>
      <c r="D22" s="303" t="s">
        <v>147</v>
      </c>
      <c r="E22" s="304" t="s">
        <v>148</v>
      </c>
      <c r="F22" s="305" t="s">
        <v>57</v>
      </c>
      <c r="G22" s="298">
        <f>'1Perlindungan KEHATI IT Ampenan'!G36</f>
        <v>6</v>
      </c>
      <c r="H22" s="655"/>
      <c r="I22" s="298">
        <f>'1Perlindungan KEHATI IT Ampenan'!H36</f>
        <v>7</v>
      </c>
      <c r="J22" s="655"/>
      <c r="K22" s="298">
        <f>'1Perlindungan KEHATI IT Ampenan'!I36</f>
        <v>8</v>
      </c>
      <c r="L22" s="655"/>
      <c r="M22" s="298">
        <f>'1Perlindungan KEHATI IT Ampenan'!J36</f>
        <v>8</v>
      </c>
      <c r="N22" s="655"/>
      <c r="O22" s="298">
        <f>'1Perlindungan KEHATI IT Ampenan'!K36</f>
        <v>8</v>
      </c>
      <c r="P22" s="655"/>
      <c r="Q22" s="302">
        <f>'1Perlindungan KEHATI IT Ampenan'!L36</f>
        <v>8</v>
      </c>
      <c r="R22" s="655"/>
    </row>
    <row r="23" spans="2:18" s="30" customFormat="1" ht="15.95" customHeight="1">
      <c r="B23" s="679"/>
      <c r="C23" s="689"/>
      <c r="D23" s="303" t="s">
        <v>149</v>
      </c>
      <c r="E23" s="304" t="s">
        <v>150</v>
      </c>
      <c r="F23" s="305" t="s">
        <v>57</v>
      </c>
      <c r="G23" s="298">
        <f>'1Perlindungan KEHATI IT Ampenan'!G37</f>
        <v>2</v>
      </c>
      <c r="H23" s="655"/>
      <c r="I23" s="298">
        <f>'1Perlindungan KEHATI IT Ampenan'!H37</f>
        <v>2</v>
      </c>
      <c r="J23" s="655"/>
      <c r="K23" s="298">
        <f>'1Perlindungan KEHATI IT Ampenan'!I37</f>
        <v>3</v>
      </c>
      <c r="L23" s="655"/>
      <c r="M23" s="298">
        <f>'1Perlindungan KEHATI IT Ampenan'!J37</f>
        <v>3</v>
      </c>
      <c r="N23" s="655"/>
      <c r="O23" s="298">
        <f>'1Perlindungan KEHATI IT Ampenan'!K37</f>
        <v>3</v>
      </c>
      <c r="P23" s="655"/>
      <c r="Q23" s="302">
        <f>'1Perlindungan KEHATI IT Ampenan'!L37</f>
        <v>3</v>
      </c>
      <c r="R23" s="655"/>
    </row>
    <row r="24" spans="2:18" s="30" customFormat="1" ht="15.95" customHeight="1">
      <c r="B24" s="679"/>
      <c r="C24" s="689"/>
      <c r="D24" s="303" t="s">
        <v>151</v>
      </c>
      <c r="E24" s="304" t="s">
        <v>152</v>
      </c>
      <c r="F24" s="305" t="s">
        <v>57</v>
      </c>
      <c r="G24" s="298">
        <f>'1Perlindungan KEHATI IT Ampenan'!G38</f>
        <v>5</v>
      </c>
      <c r="H24" s="655"/>
      <c r="I24" s="298">
        <f>'1Perlindungan KEHATI IT Ampenan'!H38</f>
        <v>6</v>
      </c>
      <c r="J24" s="655"/>
      <c r="K24" s="298">
        <f>'1Perlindungan KEHATI IT Ampenan'!I38</f>
        <v>7</v>
      </c>
      <c r="L24" s="655"/>
      <c r="M24" s="298">
        <f>'1Perlindungan KEHATI IT Ampenan'!J38</f>
        <v>7</v>
      </c>
      <c r="N24" s="655"/>
      <c r="O24" s="298">
        <f>'1Perlindungan KEHATI IT Ampenan'!K38</f>
        <v>7</v>
      </c>
      <c r="P24" s="655"/>
      <c r="Q24" s="302">
        <f>'1Perlindungan KEHATI IT Ampenan'!L38</f>
        <v>7</v>
      </c>
      <c r="R24" s="655"/>
    </row>
    <row r="25" spans="2:18" s="30" customFormat="1" ht="15.95" customHeight="1">
      <c r="B25" s="679"/>
      <c r="C25" s="689"/>
      <c r="D25" s="303" t="s">
        <v>153</v>
      </c>
      <c r="E25" s="304" t="s">
        <v>154</v>
      </c>
      <c r="F25" s="305" t="s">
        <v>57</v>
      </c>
      <c r="G25" s="298">
        <f>'1Perlindungan KEHATI IT Ampenan'!G39</f>
        <v>4</v>
      </c>
      <c r="H25" s="655"/>
      <c r="I25" s="298">
        <f>'1Perlindungan KEHATI IT Ampenan'!H39</f>
        <v>4</v>
      </c>
      <c r="J25" s="655"/>
      <c r="K25" s="298">
        <f>'1Perlindungan KEHATI IT Ampenan'!I39</f>
        <v>5</v>
      </c>
      <c r="L25" s="655"/>
      <c r="M25" s="298">
        <f>'1Perlindungan KEHATI IT Ampenan'!J39</f>
        <v>5</v>
      </c>
      <c r="N25" s="655"/>
      <c r="O25" s="298">
        <f>'1Perlindungan KEHATI IT Ampenan'!K39</f>
        <v>5</v>
      </c>
      <c r="P25" s="655"/>
      <c r="Q25" s="302">
        <f>'1Perlindungan KEHATI IT Ampenan'!L39</f>
        <v>5</v>
      </c>
      <c r="R25" s="655"/>
    </row>
    <row r="26" spans="2:18" s="30" customFormat="1" ht="15.95" customHeight="1">
      <c r="B26" s="679"/>
      <c r="C26" s="689"/>
      <c r="D26" s="303" t="s">
        <v>155</v>
      </c>
      <c r="E26" s="304" t="s">
        <v>156</v>
      </c>
      <c r="F26" s="305" t="s">
        <v>57</v>
      </c>
      <c r="G26" s="298">
        <f>'1Perlindungan KEHATI IT Ampenan'!G40</f>
        <v>32</v>
      </c>
      <c r="H26" s="655"/>
      <c r="I26" s="298">
        <f>'1Perlindungan KEHATI IT Ampenan'!H40</f>
        <v>34</v>
      </c>
      <c r="J26" s="655"/>
      <c r="K26" s="298">
        <f>'1Perlindungan KEHATI IT Ampenan'!I40</f>
        <v>35</v>
      </c>
      <c r="L26" s="655"/>
      <c r="M26" s="298">
        <f>'1Perlindungan KEHATI IT Ampenan'!J40</f>
        <v>35</v>
      </c>
      <c r="N26" s="655"/>
      <c r="O26" s="298">
        <f>'1Perlindungan KEHATI IT Ampenan'!K40</f>
        <v>35</v>
      </c>
      <c r="P26" s="655"/>
      <c r="Q26" s="302">
        <f>'1Perlindungan KEHATI IT Ampenan'!L40</f>
        <v>35</v>
      </c>
      <c r="R26" s="655"/>
    </row>
    <row r="27" spans="2:18" s="30" customFormat="1" ht="15.95" customHeight="1">
      <c r="B27" s="679"/>
      <c r="C27" s="689"/>
      <c r="D27" s="303" t="s">
        <v>157</v>
      </c>
      <c r="E27" s="304" t="s">
        <v>158</v>
      </c>
      <c r="F27" s="305" t="s">
        <v>57</v>
      </c>
      <c r="G27" s="298">
        <f>'1Perlindungan KEHATI IT Ampenan'!G41</f>
        <v>3</v>
      </c>
      <c r="H27" s="655"/>
      <c r="I27" s="298">
        <f>'1Perlindungan KEHATI IT Ampenan'!H41</f>
        <v>4</v>
      </c>
      <c r="J27" s="655"/>
      <c r="K27" s="298">
        <f>'1Perlindungan KEHATI IT Ampenan'!I41</f>
        <v>5</v>
      </c>
      <c r="L27" s="655"/>
      <c r="M27" s="298">
        <f>'1Perlindungan KEHATI IT Ampenan'!J41</f>
        <v>5</v>
      </c>
      <c r="N27" s="655"/>
      <c r="O27" s="298">
        <f>'1Perlindungan KEHATI IT Ampenan'!K41</f>
        <v>5</v>
      </c>
      <c r="P27" s="655"/>
      <c r="Q27" s="302">
        <f>'1Perlindungan KEHATI IT Ampenan'!L41</f>
        <v>5</v>
      </c>
      <c r="R27" s="655"/>
    </row>
    <row r="28" spans="2:18" s="30" customFormat="1" ht="15.95" customHeight="1">
      <c r="B28" s="679"/>
      <c r="C28" s="689"/>
      <c r="D28" s="303" t="s">
        <v>159</v>
      </c>
      <c r="E28" s="304" t="s">
        <v>160</v>
      </c>
      <c r="F28" s="305" t="s">
        <v>57</v>
      </c>
      <c r="G28" s="298">
        <f>'1Perlindungan KEHATI IT Ampenan'!G42</f>
        <v>4</v>
      </c>
      <c r="H28" s="655"/>
      <c r="I28" s="298">
        <f>'1Perlindungan KEHATI IT Ampenan'!H42</f>
        <v>4</v>
      </c>
      <c r="J28" s="655"/>
      <c r="K28" s="298">
        <f>'1Perlindungan KEHATI IT Ampenan'!I42</f>
        <v>4</v>
      </c>
      <c r="L28" s="655"/>
      <c r="M28" s="298">
        <f>'1Perlindungan KEHATI IT Ampenan'!J42</f>
        <v>4</v>
      </c>
      <c r="N28" s="655"/>
      <c r="O28" s="298">
        <f>'1Perlindungan KEHATI IT Ampenan'!K42</f>
        <v>4</v>
      </c>
      <c r="P28" s="655"/>
      <c r="Q28" s="302">
        <f>'1Perlindungan KEHATI IT Ampenan'!L42</f>
        <v>4</v>
      </c>
      <c r="R28" s="655"/>
    </row>
    <row r="29" spans="2:18" s="30" customFormat="1" ht="15.95" customHeight="1">
      <c r="B29" s="679"/>
      <c r="C29" s="689"/>
      <c r="D29" s="303" t="s">
        <v>161</v>
      </c>
      <c r="E29" s="304" t="s">
        <v>162</v>
      </c>
      <c r="F29" s="305" t="s">
        <v>57</v>
      </c>
      <c r="G29" s="298">
        <f>'1Perlindungan KEHATI IT Ampenan'!G43</f>
        <v>29</v>
      </c>
      <c r="H29" s="655"/>
      <c r="I29" s="298">
        <f>'1Perlindungan KEHATI IT Ampenan'!H43</f>
        <v>31</v>
      </c>
      <c r="J29" s="655"/>
      <c r="K29" s="298">
        <f>'1Perlindungan KEHATI IT Ampenan'!I43</f>
        <v>32</v>
      </c>
      <c r="L29" s="655"/>
      <c r="M29" s="298">
        <f>'1Perlindungan KEHATI IT Ampenan'!J43</f>
        <v>32</v>
      </c>
      <c r="N29" s="655"/>
      <c r="O29" s="298">
        <f>'1Perlindungan KEHATI IT Ampenan'!K43</f>
        <v>32</v>
      </c>
      <c r="P29" s="655"/>
      <c r="Q29" s="302">
        <f>'1Perlindungan KEHATI IT Ampenan'!L43</f>
        <v>32</v>
      </c>
      <c r="R29" s="655"/>
    </row>
    <row r="30" spans="2:18" s="30" customFormat="1" ht="15.95" customHeight="1">
      <c r="B30" s="679"/>
      <c r="C30" s="689"/>
      <c r="D30" s="303" t="s">
        <v>163</v>
      </c>
      <c r="E30" s="304" t="s">
        <v>164</v>
      </c>
      <c r="F30" s="305" t="s">
        <v>57</v>
      </c>
      <c r="G30" s="298">
        <f>'1Perlindungan KEHATI IT Ampenan'!G44</f>
        <v>19</v>
      </c>
      <c r="H30" s="655"/>
      <c r="I30" s="298">
        <f>'1Perlindungan KEHATI IT Ampenan'!H44</f>
        <v>20</v>
      </c>
      <c r="J30" s="655"/>
      <c r="K30" s="298">
        <f>'1Perlindungan KEHATI IT Ampenan'!I44</f>
        <v>21</v>
      </c>
      <c r="L30" s="655"/>
      <c r="M30" s="298">
        <f>'1Perlindungan KEHATI IT Ampenan'!J44</f>
        <v>21</v>
      </c>
      <c r="N30" s="655"/>
      <c r="O30" s="298">
        <f>'1Perlindungan KEHATI IT Ampenan'!K44</f>
        <v>21</v>
      </c>
      <c r="P30" s="655"/>
      <c r="Q30" s="302">
        <f>'1Perlindungan KEHATI IT Ampenan'!L44</f>
        <v>21</v>
      </c>
      <c r="R30" s="655"/>
    </row>
    <row r="31" spans="2:18" s="30" customFormat="1" ht="15.95" customHeight="1">
      <c r="B31" s="679"/>
      <c r="C31" s="689"/>
      <c r="D31" s="306" t="s">
        <v>165</v>
      </c>
      <c r="E31" s="307" t="s">
        <v>166</v>
      </c>
      <c r="F31" s="308" t="s">
        <v>57</v>
      </c>
      <c r="G31" s="309">
        <f>'1Perlindungan KEHATI IT Ampenan'!G45</f>
        <v>7</v>
      </c>
      <c r="H31" s="655"/>
      <c r="I31" s="298">
        <f>'1Perlindungan KEHATI IT Ampenan'!H45</f>
        <v>7</v>
      </c>
      <c r="J31" s="655"/>
      <c r="K31" s="298">
        <f>'1Perlindungan KEHATI IT Ampenan'!I45</f>
        <v>7</v>
      </c>
      <c r="L31" s="655"/>
      <c r="M31" s="298">
        <f>'1Perlindungan KEHATI IT Ampenan'!J45</f>
        <v>7</v>
      </c>
      <c r="N31" s="655"/>
      <c r="O31" s="298">
        <f>'1Perlindungan KEHATI IT Ampenan'!K45</f>
        <v>7</v>
      </c>
      <c r="P31" s="655"/>
      <c r="Q31" s="302">
        <f>'1Perlindungan KEHATI IT Ampenan'!L45</f>
        <v>7</v>
      </c>
      <c r="R31" s="655"/>
    </row>
    <row r="32" spans="2:18" s="30" customFormat="1" ht="15.95" customHeight="1">
      <c r="B32" s="679"/>
      <c r="C32" s="689"/>
      <c r="D32" s="310" t="s">
        <v>167</v>
      </c>
      <c r="E32" s="311" t="s">
        <v>168</v>
      </c>
      <c r="F32" s="305" t="s">
        <v>57</v>
      </c>
      <c r="G32" s="298">
        <f>'1Perlindungan KEHATI IT Ampenan'!G46</f>
        <v>0</v>
      </c>
      <c r="H32" s="655"/>
      <c r="I32" s="298">
        <f>'1Perlindungan KEHATI IT Ampenan'!H46</f>
        <v>7</v>
      </c>
      <c r="J32" s="655"/>
      <c r="K32" s="298">
        <f>'1Perlindungan KEHATI IT Ampenan'!I46</f>
        <v>8</v>
      </c>
      <c r="L32" s="655"/>
      <c r="M32" s="298">
        <f>'1Perlindungan KEHATI IT Ampenan'!J46</f>
        <v>8</v>
      </c>
      <c r="N32" s="655"/>
      <c r="O32" s="298">
        <f>'1Perlindungan KEHATI IT Ampenan'!K46</f>
        <v>8</v>
      </c>
      <c r="P32" s="655"/>
      <c r="Q32" s="302">
        <f>'1Perlindungan KEHATI IT Ampenan'!L46</f>
        <v>8</v>
      </c>
      <c r="R32" s="655"/>
    </row>
    <row r="33" spans="2:18" s="30" customFormat="1" ht="15.95" customHeight="1">
      <c r="B33" s="679"/>
      <c r="C33" s="689"/>
      <c r="D33" s="312" t="s">
        <v>169</v>
      </c>
      <c r="E33" s="313" t="s">
        <v>170</v>
      </c>
      <c r="F33" s="301" t="s">
        <v>57</v>
      </c>
      <c r="G33" s="298">
        <f>'1Perlindungan KEHATI IT Ampenan'!G47</f>
        <v>0</v>
      </c>
      <c r="H33" s="655"/>
      <c r="I33" s="298">
        <f>'1Perlindungan KEHATI IT Ampenan'!H47</f>
        <v>0</v>
      </c>
      <c r="J33" s="655"/>
      <c r="K33" s="298">
        <f>'1Perlindungan KEHATI IT Ampenan'!I47</f>
        <v>0</v>
      </c>
      <c r="L33" s="655"/>
      <c r="M33" s="298">
        <f>'1Perlindungan KEHATI IT Ampenan'!J47</f>
        <v>9</v>
      </c>
      <c r="N33" s="655"/>
      <c r="O33" s="298">
        <f>'1Perlindungan KEHATI IT Ampenan'!K47</f>
        <v>9</v>
      </c>
      <c r="P33" s="655"/>
      <c r="Q33" s="302">
        <f>'1Perlindungan KEHATI IT Ampenan'!L47</f>
        <v>9</v>
      </c>
      <c r="R33" s="655"/>
    </row>
    <row r="34" spans="2:18" s="30" customFormat="1" ht="15.95" customHeight="1">
      <c r="B34" s="679"/>
      <c r="C34" s="689"/>
      <c r="D34" s="683" t="s">
        <v>6</v>
      </c>
      <c r="E34" s="683"/>
      <c r="F34" s="683"/>
      <c r="G34" s="298"/>
      <c r="H34" s="655"/>
      <c r="I34" s="297"/>
      <c r="J34" s="655"/>
      <c r="K34" s="297"/>
      <c r="L34" s="655"/>
      <c r="M34" s="297"/>
      <c r="N34" s="655"/>
      <c r="O34" s="297"/>
      <c r="P34" s="655"/>
      <c r="Q34" s="297"/>
      <c r="R34" s="655"/>
    </row>
    <row r="35" spans="2:18" s="30" customFormat="1" ht="15.95" customHeight="1">
      <c r="B35" s="679"/>
      <c r="C35" s="689"/>
      <c r="D35" s="671" t="s">
        <v>107</v>
      </c>
      <c r="E35" s="671"/>
      <c r="F35" s="671"/>
      <c r="G35" s="298"/>
      <c r="H35" s="655"/>
      <c r="I35" s="297"/>
      <c r="J35" s="655"/>
      <c r="K35" s="297"/>
      <c r="L35" s="655"/>
      <c r="M35" s="297"/>
      <c r="N35" s="655"/>
      <c r="O35" s="297"/>
      <c r="P35" s="655"/>
      <c r="Q35" s="297"/>
      <c r="R35" s="655"/>
    </row>
    <row r="36" spans="2:18" s="30" customFormat="1" ht="15.95" customHeight="1">
      <c r="B36" s="679"/>
      <c r="C36" s="689"/>
      <c r="D36" s="310" t="s">
        <v>171</v>
      </c>
      <c r="E36" s="311" t="s">
        <v>172</v>
      </c>
      <c r="F36" s="305" t="s">
        <v>45</v>
      </c>
      <c r="G36" s="298">
        <f>'1Perlindungan KEHATI IT Ampenan'!G50</f>
        <v>0</v>
      </c>
      <c r="H36" s="655"/>
      <c r="I36" s="298">
        <f>'1Perlindungan KEHATI IT Ampenan'!H50</f>
        <v>0</v>
      </c>
      <c r="J36" s="655"/>
      <c r="K36" s="298">
        <f>'1Perlindungan KEHATI IT Ampenan'!I50</f>
        <v>0</v>
      </c>
      <c r="L36" s="655"/>
      <c r="M36" s="298">
        <f>'1Perlindungan KEHATI IT Ampenan'!J50</f>
        <v>9</v>
      </c>
      <c r="N36" s="655"/>
      <c r="O36" s="298">
        <f>'1Perlindungan KEHATI IT Ampenan'!K50</f>
        <v>9</v>
      </c>
      <c r="P36" s="655"/>
      <c r="Q36" s="298">
        <f>'1Perlindungan KEHATI IT Ampenan'!L50</f>
        <v>9</v>
      </c>
      <c r="R36" s="655"/>
    </row>
    <row r="37" spans="2:18" s="30" customFormat="1" ht="15.95" customHeight="1">
      <c r="B37" s="679"/>
      <c r="C37" s="689"/>
      <c r="D37" s="310" t="s">
        <v>173</v>
      </c>
      <c r="E37" s="311" t="s">
        <v>174</v>
      </c>
      <c r="F37" s="305" t="s">
        <v>45</v>
      </c>
      <c r="G37" s="298">
        <f>'1Perlindungan KEHATI IT Ampenan'!G51</f>
        <v>0</v>
      </c>
      <c r="H37" s="655"/>
      <c r="I37" s="298">
        <f>'1Perlindungan KEHATI IT Ampenan'!H51</f>
        <v>2</v>
      </c>
      <c r="J37" s="655"/>
      <c r="K37" s="298">
        <f>'1Perlindungan KEHATI IT Ampenan'!I51</f>
        <v>2</v>
      </c>
      <c r="L37" s="655"/>
      <c r="M37" s="298">
        <f>'1Perlindungan KEHATI IT Ampenan'!J51</f>
        <v>8</v>
      </c>
      <c r="N37" s="655"/>
      <c r="O37" s="298">
        <f>'1Perlindungan KEHATI IT Ampenan'!K51</f>
        <v>8</v>
      </c>
      <c r="P37" s="655"/>
      <c r="Q37" s="298">
        <f>'1Perlindungan KEHATI IT Ampenan'!L51</f>
        <v>8</v>
      </c>
      <c r="R37" s="655"/>
    </row>
    <row r="38" spans="2:18" s="30" customFormat="1" ht="15.95" customHeight="1">
      <c r="B38" s="679"/>
      <c r="C38" s="689"/>
      <c r="D38" s="310" t="s">
        <v>175</v>
      </c>
      <c r="E38" s="311" t="s">
        <v>176</v>
      </c>
      <c r="F38" s="305" t="s">
        <v>45</v>
      </c>
      <c r="G38" s="298">
        <f>'1Perlindungan KEHATI IT Ampenan'!G52</f>
        <v>7</v>
      </c>
      <c r="H38" s="655"/>
      <c r="I38" s="298">
        <f>'1Perlindungan KEHATI IT Ampenan'!H52</f>
        <v>8</v>
      </c>
      <c r="J38" s="655"/>
      <c r="K38" s="298">
        <f>'1Perlindungan KEHATI IT Ampenan'!I52</f>
        <v>8</v>
      </c>
      <c r="L38" s="655"/>
      <c r="M38" s="298">
        <f>'1Perlindungan KEHATI IT Ampenan'!J52</f>
        <v>5</v>
      </c>
      <c r="N38" s="655"/>
      <c r="O38" s="298">
        <f>'1Perlindungan KEHATI IT Ampenan'!K52</f>
        <v>5</v>
      </c>
      <c r="P38" s="655"/>
      <c r="Q38" s="298">
        <f>'1Perlindungan KEHATI IT Ampenan'!L52</f>
        <v>5</v>
      </c>
      <c r="R38" s="655"/>
    </row>
    <row r="39" spans="2:18" s="30" customFormat="1" ht="15.95" customHeight="1">
      <c r="B39" s="679"/>
      <c r="C39" s="689"/>
      <c r="D39" s="310" t="s">
        <v>177</v>
      </c>
      <c r="E39" s="311" t="s">
        <v>178</v>
      </c>
      <c r="F39" s="305" t="s">
        <v>45</v>
      </c>
      <c r="G39" s="298">
        <f>'1Perlindungan KEHATI IT Ampenan'!G53</f>
        <v>2</v>
      </c>
      <c r="H39" s="655"/>
      <c r="I39" s="298">
        <f>'1Perlindungan KEHATI IT Ampenan'!H53</f>
        <v>3</v>
      </c>
      <c r="J39" s="655"/>
      <c r="K39" s="298">
        <f>'1Perlindungan KEHATI IT Ampenan'!I53</f>
        <v>4</v>
      </c>
      <c r="L39" s="655"/>
      <c r="M39" s="298">
        <f>'1Perlindungan KEHATI IT Ampenan'!J53</f>
        <v>4</v>
      </c>
      <c r="N39" s="655"/>
      <c r="O39" s="298">
        <f>'1Perlindungan KEHATI IT Ampenan'!K53</f>
        <v>4</v>
      </c>
      <c r="P39" s="655"/>
      <c r="Q39" s="298">
        <f>'1Perlindungan KEHATI IT Ampenan'!L53</f>
        <v>4</v>
      </c>
      <c r="R39" s="655"/>
    </row>
    <row r="40" spans="2:18" s="30" customFormat="1" ht="15.95" customHeight="1">
      <c r="B40" s="679"/>
      <c r="C40" s="689"/>
      <c r="D40" s="310" t="s">
        <v>179</v>
      </c>
      <c r="E40" s="311" t="s">
        <v>180</v>
      </c>
      <c r="F40" s="305" t="s">
        <v>45</v>
      </c>
      <c r="G40" s="298">
        <f>'1Perlindungan KEHATI IT Ampenan'!G54</f>
        <v>6</v>
      </c>
      <c r="H40" s="655"/>
      <c r="I40" s="298">
        <f>'1Perlindungan KEHATI IT Ampenan'!H54</f>
        <v>6</v>
      </c>
      <c r="J40" s="655"/>
      <c r="K40" s="298">
        <f>'1Perlindungan KEHATI IT Ampenan'!I54</f>
        <v>6</v>
      </c>
      <c r="L40" s="655"/>
      <c r="M40" s="298">
        <f>'1Perlindungan KEHATI IT Ampenan'!J54</f>
        <v>11</v>
      </c>
      <c r="N40" s="655"/>
      <c r="O40" s="298">
        <f>'1Perlindungan KEHATI IT Ampenan'!K54</f>
        <v>11</v>
      </c>
      <c r="P40" s="655"/>
      <c r="Q40" s="298">
        <f>'1Perlindungan KEHATI IT Ampenan'!L54</f>
        <v>11</v>
      </c>
      <c r="R40" s="655"/>
    </row>
    <row r="41" spans="2:18" s="30" customFormat="1" ht="15.95" customHeight="1">
      <c r="B41" s="679"/>
      <c r="C41" s="689"/>
      <c r="D41" s="310" t="s">
        <v>181</v>
      </c>
      <c r="E41" s="311" t="s">
        <v>182</v>
      </c>
      <c r="F41" s="305" t="s">
        <v>45</v>
      </c>
      <c r="G41" s="298">
        <f>'1Perlindungan KEHATI IT Ampenan'!G55</f>
        <v>13</v>
      </c>
      <c r="H41" s="655"/>
      <c r="I41" s="298">
        <f>'1Perlindungan KEHATI IT Ampenan'!H55</f>
        <v>14</v>
      </c>
      <c r="J41" s="655"/>
      <c r="K41" s="298">
        <f>'1Perlindungan KEHATI IT Ampenan'!I55</f>
        <v>14</v>
      </c>
      <c r="L41" s="655"/>
      <c r="M41" s="298">
        <f>'1Perlindungan KEHATI IT Ampenan'!J55</f>
        <v>8</v>
      </c>
      <c r="N41" s="655"/>
      <c r="O41" s="298">
        <f>'1Perlindungan KEHATI IT Ampenan'!K55</f>
        <v>8</v>
      </c>
      <c r="P41" s="655"/>
      <c r="Q41" s="298">
        <f>'1Perlindungan KEHATI IT Ampenan'!L55</f>
        <v>8</v>
      </c>
      <c r="R41" s="655"/>
    </row>
    <row r="42" spans="2:18" s="30" customFormat="1" ht="15.95" customHeight="1">
      <c r="B42" s="679"/>
      <c r="C42" s="689"/>
      <c r="D42" s="310" t="s">
        <v>183</v>
      </c>
      <c r="E42" s="311" t="s">
        <v>184</v>
      </c>
      <c r="F42" s="305" t="s">
        <v>45</v>
      </c>
      <c r="G42" s="298">
        <f>'1Perlindungan KEHATI IT Ampenan'!G56</f>
        <v>0</v>
      </c>
      <c r="H42" s="655"/>
      <c r="I42" s="298">
        <f>'1Perlindungan KEHATI IT Ampenan'!H56</f>
        <v>0</v>
      </c>
      <c r="J42" s="655"/>
      <c r="K42" s="298">
        <f>'1Perlindungan KEHATI IT Ampenan'!I56</f>
        <v>0</v>
      </c>
      <c r="L42" s="655"/>
      <c r="M42" s="298">
        <f>'1Perlindungan KEHATI IT Ampenan'!J56</f>
        <v>4</v>
      </c>
      <c r="N42" s="655"/>
      <c r="O42" s="298">
        <f>'1Perlindungan KEHATI IT Ampenan'!K56</f>
        <v>4</v>
      </c>
      <c r="P42" s="655"/>
      <c r="Q42" s="298">
        <f>'1Perlindungan KEHATI IT Ampenan'!L56</f>
        <v>4</v>
      </c>
      <c r="R42" s="655"/>
    </row>
    <row r="43" spans="2:18" s="30" customFormat="1" ht="15.95" customHeight="1">
      <c r="B43" s="679"/>
      <c r="C43" s="689"/>
      <c r="D43" s="310" t="s">
        <v>185</v>
      </c>
      <c r="E43" s="311" t="s">
        <v>186</v>
      </c>
      <c r="F43" s="305" t="s">
        <v>45</v>
      </c>
      <c r="G43" s="298">
        <f>'1Perlindungan KEHATI IT Ampenan'!G57</f>
        <v>5</v>
      </c>
      <c r="H43" s="655"/>
      <c r="I43" s="298">
        <f>'1Perlindungan KEHATI IT Ampenan'!H57</f>
        <v>5</v>
      </c>
      <c r="J43" s="655"/>
      <c r="K43" s="298">
        <f>'1Perlindungan KEHATI IT Ampenan'!I57</f>
        <v>5</v>
      </c>
      <c r="L43" s="655"/>
      <c r="M43" s="298">
        <f>'1Perlindungan KEHATI IT Ampenan'!J57</f>
        <v>3</v>
      </c>
      <c r="N43" s="655"/>
      <c r="O43" s="298">
        <f>'1Perlindungan KEHATI IT Ampenan'!K57</f>
        <v>3</v>
      </c>
      <c r="P43" s="655"/>
      <c r="Q43" s="298">
        <f>'1Perlindungan KEHATI IT Ampenan'!L57</f>
        <v>3</v>
      </c>
      <c r="R43" s="655"/>
    </row>
    <row r="44" spans="2:18" s="30" customFormat="1" ht="15.95" customHeight="1">
      <c r="B44" s="679"/>
      <c r="C44" s="689"/>
      <c r="D44" s="310" t="s">
        <v>187</v>
      </c>
      <c r="E44" s="311" t="s">
        <v>188</v>
      </c>
      <c r="F44" s="305" t="s">
        <v>45</v>
      </c>
      <c r="G44" s="298">
        <f>'1Perlindungan KEHATI IT Ampenan'!G58</f>
        <v>2</v>
      </c>
      <c r="H44" s="655"/>
      <c r="I44" s="298">
        <f>'1Perlindungan KEHATI IT Ampenan'!H58</f>
        <v>2</v>
      </c>
      <c r="J44" s="655"/>
      <c r="K44" s="298">
        <f>'1Perlindungan KEHATI IT Ampenan'!I58</f>
        <v>2</v>
      </c>
      <c r="L44" s="655"/>
      <c r="M44" s="298">
        <f>'1Perlindungan KEHATI IT Ampenan'!J58</f>
        <v>0</v>
      </c>
      <c r="N44" s="655"/>
      <c r="O44" s="298">
        <f>'1Perlindungan KEHATI IT Ampenan'!K58</f>
        <v>0</v>
      </c>
      <c r="P44" s="655"/>
      <c r="Q44" s="298">
        <f>'1Perlindungan KEHATI IT Ampenan'!L58</f>
        <v>0</v>
      </c>
      <c r="R44" s="655"/>
    </row>
    <row r="45" spans="2:18" s="30" customFormat="1" ht="15.95" customHeight="1">
      <c r="B45" s="679"/>
      <c r="C45" s="689"/>
      <c r="D45" s="310" t="s">
        <v>189</v>
      </c>
      <c r="E45" s="311" t="s">
        <v>190</v>
      </c>
      <c r="F45" s="305" t="s">
        <v>45</v>
      </c>
      <c r="G45" s="298">
        <f>'1Perlindungan KEHATI IT Ampenan'!G59</f>
        <v>1</v>
      </c>
      <c r="H45" s="655"/>
      <c r="I45" s="298">
        <f>'1Perlindungan KEHATI IT Ampenan'!H59</f>
        <v>1</v>
      </c>
      <c r="J45" s="655"/>
      <c r="K45" s="298">
        <f>'1Perlindungan KEHATI IT Ampenan'!I59</f>
        <v>1</v>
      </c>
      <c r="L45" s="655"/>
      <c r="M45" s="298">
        <f>'1Perlindungan KEHATI IT Ampenan'!J59</f>
        <v>1</v>
      </c>
      <c r="N45" s="655"/>
      <c r="O45" s="298">
        <f>'1Perlindungan KEHATI IT Ampenan'!K59</f>
        <v>1</v>
      </c>
      <c r="P45" s="655"/>
      <c r="Q45" s="298">
        <f>'1Perlindungan KEHATI IT Ampenan'!L59</f>
        <v>1</v>
      </c>
      <c r="R45" s="655"/>
    </row>
    <row r="46" spans="2:18" s="30" customFormat="1" ht="15.95" customHeight="1">
      <c r="B46" s="679"/>
      <c r="C46" s="689"/>
      <c r="D46" s="310" t="s">
        <v>191</v>
      </c>
      <c r="E46" s="311" t="s">
        <v>192</v>
      </c>
      <c r="F46" s="305" t="s">
        <v>45</v>
      </c>
      <c r="G46" s="298">
        <f>'1Perlindungan KEHATI IT Ampenan'!G60</f>
        <v>1</v>
      </c>
      <c r="H46" s="655"/>
      <c r="I46" s="298">
        <f>'1Perlindungan KEHATI IT Ampenan'!H60</f>
        <v>2</v>
      </c>
      <c r="J46" s="655"/>
      <c r="K46" s="298">
        <f>'1Perlindungan KEHATI IT Ampenan'!I60</f>
        <v>2</v>
      </c>
      <c r="L46" s="655"/>
      <c r="M46" s="298">
        <f>'1Perlindungan KEHATI IT Ampenan'!J60</f>
        <v>3</v>
      </c>
      <c r="N46" s="655"/>
      <c r="O46" s="298">
        <f>'1Perlindungan KEHATI IT Ampenan'!K60</f>
        <v>3</v>
      </c>
      <c r="P46" s="655"/>
      <c r="Q46" s="298">
        <f>'1Perlindungan KEHATI IT Ampenan'!L60</f>
        <v>3</v>
      </c>
      <c r="R46" s="655"/>
    </row>
    <row r="47" spans="2:18" s="30" customFormat="1" ht="15.95" customHeight="1">
      <c r="B47" s="679"/>
      <c r="C47" s="689"/>
      <c r="D47" s="671" t="s">
        <v>193</v>
      </c>
      <c r="E47" s="671"/>
      <c r="F47" s="671"/>
      <c r="G47" s="91"/>
      <c r="H47" s="655"/>
      <c r="I47" s="91"/>
      <c r="J47" s="655"/>
      <c r="K47" s="91"/>
      <c r="L47" s="655"/>
      <c r="M47" s="91"/>
      <c r="N47" s="655"/>
      <c r="O47" s="91"/>
      <c r="P47" s="655"/>
      <c r="Q47" s="91"/>
      <c r="R47" s="655"/>
    </row>
    <row r="48" spans="2:18" s="30" customFormat="1" ht="15.95" customHeight="1">
      <c r="B48" s="679"/>
      <c r="C48" s="689"/>
      <c r="D48" s="310" t="s">
        <v>194</v>
      </c>
      <c r="E48" s="311" t="s">
        <v>195</v>
      </c>
      <c r="F48" s="305" t="s">
        <v>45</v>
      </c>
      <c r="G48" s="91">
        <f>'1Perlindungan KEHATI IT Ampenan'!G62</f>
        <v>2</v>
      </c>
      <c r="H48" s="655"/>
      <c r="I48" s="91">
        <f>'1Perlindungan KEHATI IT Ampenan'!H62</f>
        <v>2</v>
      </c>
      <c r="J48" s="655"/>
      <c r="K48" s="91">
        <f>'1Perlindungan KEHATI IT Ampenan'!I62</f>
        <v>2</v>
      </c>
      <c r="L48" s="655"/>
      <c r="M48" s="91">
        <f>'1Perlindungan KEHATI IT Ampenan'!J62</f>
        <v>6</v>
      </c>
      <c r="N48" s="655"/>
      <c r="O48" s="91">
        <f>'1Perlindungan KEHATI IT Ampenan'!K62</f>
        <v>6</v>
      </c>
      <c r="P48" s="655"/>
      <c r="Q48" s="91">
        <f>'1Perlindungan KEHATI IT Ampenan'!L62</f>
        <v>6</v>
      </c>
      <c r="R48" s="655"/>
    </row>
    <row r="49" spans="2:18" s="30" customFormat="1" ht="15.95" customHeight="1">
      <c r="B49" s="679"/>
      <c r="C49" s="689"/>
      <c r="D49" s="310" t="s">
        <v>197</v>
      </c>
      <c r="E49" s="311" t="s">
        <v>198</v>
      </c>
      <c r="F49" s="305" t="s">
        <v>45</v>
      </c>
      <c r="G49" s="91">
        <f>'1Perlindungan KEHATI IT Ampenan'!G63</f>
        <v>2</v>
      </c>
      <c r="H49" s="655"/>
      <c r="I49" s="91">
        <f>'1Perlindungan KEHATI IT Ampenan'!H63</f>
        <v>2</v>
      </c>
      <c r="J49" s="655"/>
      <c r="K49" s="91">
        <f>'1Perlindungan KEHATI IT Ampenan'!I63</f>
        <v>2</v>
      </c>
      <c r="L49" s="655"/>
      <c r="M49" s="91">
        <f>'1Perlindungan KEHATI IT Ampenan'!J63</f>
        <v>3</v>
      </c>
      <c r="N49" s="655"/>
      <c r="O49" s="91">
        <f>'1Perlindungan KEHATI IT Ampenan'!K63</f>
        <v>3</v>
      </c>
      <c r="P49" s="655"/>
      <c r="Q49" s="91">
        <f>'1Perlindungan KEHATI IT Ampenan'!L63</f>
        <v>3</v>
      </c>
      <c r="R49" s="655"/>
    </row>
    <row r="50" spans="2:18" s="30" customFormat="1" ht="15.95" customHeight="1">
      <c r="B50" s="679"/>
      <c r="C50" s="689"/>
      <c r="D50" s="310" t="s">
        <v>199</v>
      </c>
      <c r="E50" s="311" t="s">
        <v>200</v>
      </c>
      <c r="F50" s="305" t="s">
        <v>45</v>
      </c>
      <c r="G50" s="91">
        <f>'1Perlindungan KEHATI IT Ampenan'!G64</f>
        <v>4</v>
      </c>
      <c r="H50" s="655"/>
      <c r="I50" s="91">
        <f>'1Perlindungan KEHATI IT Ampenan'!H64</f>
        <v>4</v>
      </c>
      <c r="J50" s="655"/>
      <c r="K50" s="91">
        <f>'1Perlindungan KEHATI IT Ampenan'!I64</f>
        <v>4</v>
      </c>
      <c r="L50" s="655"/>
      <c r="M50" s="91">
        <f>'1Perlindungan KEHATI IT Ampenan'!J64</f>
        <v>4</v>
      </c>
      <c r="N50" s="655"/>
      <c r="O50" s="91">
        <f>'1Perlindungan KEHATI IT Ampenan'!K64</f>
        <v>4</v>
      </c>
      <c r="P50" s="655"/>
      <c r="Q50" s="91">
        <f>'1Perlindungan KEHATI IT Ampenan'!L64</f>
        <v>4</v>
      </c>
      <c r="R50" s="655"/>
    </row>
    <row r="51" spans="2:18" s="30" customFormat="1" ht="15.95" customHeight="1">
      <c r="B51" s="679"/>
      <c r="C51" s="689"/>
      <c r="D51" s="310" t="s">
        <v>201</v>
      </c>
      <c r="E51" s="311" t="s">
        <v>202</v>
      </c>
      <c r="F51" s="305" t="s">
        <v>45</v>
      </c>
      <c r="G51" s="91">
        <f>'1Perlindungan KEHATI IT Ampenan'!G65</f>
        <v>4</v>
      </c>
      <c r="H51" s="655"/>
      <c r="I51" s="91">
        <f>'1Perlindungan KEHATI IT Ampenan'!H65</f>
        <v>4</v>
      </c>
      <c r="J51" s="655"/>
      <c r="K51" s="91">
        <f>'1Perlindungan KEHATI IT Ampenan'!I65</f>
        <v>4</v>
      </c>
      <c r="L51" s="655"/>
      <c r="M51" s="91">
        <f>'1Perlindungan KEHATI IT Ampenan'!J65</f>
        <v>5</v>
      </c>
      <c r="N51" s="655"/>
      <c r="O51" s="91">
        <f>'1Perlindungan KEHATI IT Ampenan'!K65</f>
        <v>5</v>
      </c>
      <c r="P51" s="655"/>
      <c r="Q51" s="91">
        <f>'1Perlindungan KEHATI IT Ampenan'!L65</f>
        <v>5</v>
      </c>
      <c r="R51" s="655"/>
    </row>
    <row r="52" spans="2:18" s="30" customFormat="1" ht="15.95" customHeight="1">
      <c r="B52" s="679"/>
      <c r="C52" s="689"/>
      <c r="D52" s="310" t="s">
        <v>203</v>
      </c>
      <c r="E52" s="314" t="s">
        <v>204</v>
      </c>
      <c r="F52" s="305" t="s">
        <v>45</v>
      </c>
      <c r="G52" s="91">
        <f>'1Perlindungan KEHATI IT Ampenan'!G66</f>
        <v>2</v>
      </c>
      <c r="H52" s="655"/>
      <c r="I52" s="91">
        <f>'1Perlindungan KEHATI IT Ampenan'!H66</f>
        <v>2</v>
      </c>
      <c r="J52" s="655"/>
      <c r="K52" s="91">
        <f>'1Perlindungan KEHATI IT Ampenan'!I66</f>
        <v>2</v>
      </c>
      <c r="L52" s="655"/>
      <c r="M52" s="91">
        <f>'1Perlindungan KEHATI IT Ampenan'!J66</f>
        <v>1</v>
      </c>
      <c r="N52" s="655"/>
      <c r="O52" s="91">
        <f>'1Perlindungan KEHATI IT Ampenan'!K66</f>
        <v>1</v>
      </c>
      <c r="P52" s="655"/>
      <c r="Q52" s="91">
        <f>'1Perlindungan KEHATI IT Ampenan'!L66</f>
        <v>1</v>
      </c>
      <c r="R52" s="655"/>
    </row>
    <row r="53" spans="2:18" s="30" customFormat="1" ht="15.95" customHeight="1">
      <c r="B53" s="679"/>
      <c r="C53" s="689"/>
      <c r="D53" s="310" t="s">
        <v>205</v>
      </c>
      <c r="E53" s="311" t="s">
        <v>206</v>
      </c>
      <c r="F53" s="305" t="s">
        <v>45</v>
      </c>
      <c r="G53" s="91">
        <f>'1Perlindungan KEHATI IT Ampenan'!G67</f>
        <v>4</v>
      </c>
      <c r="H53" s="655"/>
      <c r="I53" s="91">
        <f>'1Perlindungan KEHATI IT Ampenan'!H67</f>
        <v>4</v>
      </c>
      <c r="J53" s="655"/>
      <c r="K53" s="91">
        <f>'1Perlindungan KEHATI IT Ampenan'!I67</f>
        <v>4</v>
      </c>
      <c r="L53" s="655"/>
      <c r="M53" s="91">
        <f>'1Perlindungan KEHATI IT Ampenan'!J67</f>
        <v>3</v>
      </c>
      <c r="N53" s="655"/>
      <c r="O53" s="91">
        <f>'1Perlindungan KEHATI IT Ampenan'!K67</f>
        <v>3</v>
      </c>
      <c r="P53" s="655"/>
      <c r="Q53" s="91">
        <f>'1Perlindungan KEHATI IT Ampenan'!L67</f>
        <v>3</v>
      </c>
      <c r="R53" s="655"/>
    </row>
    <row r="54" spans="2:18" s="30" customFormat="1" ht="15.95" customHeight="1">
      <c r="B54" s="679"/>
      <c r="C54" s="689"/>
      <c r="D54" s="310" t="s">
        <v>207</v>
      </c>
      <c r="E54" s="311" t="s">
        <v>208</v>
      </c>
      <c r="F54" s="305" t="s">
        <v>45</v>
      </c>
      <c r="G54" s="91">
        <f>'1Perlindungan KEHATI IT Ampenan'!G68</f>
        <v>5</v>
      </c>
      <c r="H54" s="655"/>
      <c r="I54" s="91">
        <f>'1Perlindungan KEHATI IT Ampenan'!H68</f>
        <v>5</v>
      </c>
      <c r="J54" s="655"/>
      <c r="K54" s="91">
        <f>'1Perlindungan KEHATI IT Ampenan'!I68</f>
        <v>5</v>
      </c>
      <c r="L54" s="655"/>
      <c r="M54" s="91">
        <f>'1Perlindungan KEHATI IT Ampenan'!J68</f>
        <v>5</v>
      </c>
      <c r="N54" s="655"/>
      <c r="O54" s="91">
        <f>'1Perlindungan KEHATI IT Ampenan'!K68</f>
        <v>6</v>
      </c>
      <c r="P54" s="655"/>
      <c r="Q54" s="91">
        <f>'1Perlindungan KEHATI IT Ampenan'!L68</f>
        <v>6</v>
      </c>
      <c r="R54" s="655"/>
    </row>
    <row r="55" spans="2:18" s="30" customFormat="1" ht="15.95" customHeight="1">
      <c r="B55" s="679"/>
      <c r="C55" s="689"/>
      <c r="D55" s="310" t="s">
        <v>209</v>
      </c>
      <c r="E55" s="311" t="s">
        <v>210</v>
      </c>
      <c r="F55" s="305" t="s">
        <v>45</v>
      </c>
      <c r="G55" s="91">
        <f>'1Perlindungan KEHATI IT Ampenan'!G69</f>
        <v>1</v>
      </c>
      <c r="H55" s="655"/>
      <c r="I55" s="91">
        <f>'1Perlindungan KEHATI IT Ampenan'!H69</f>
        <v>1</v>
      </c>
      <c r="J55" s="655"/>
      <c r="K55" s="91">
        <f>'1Perlindungan KEHATI IT Ampenan'!I69</f>
        <v>1</v>
      </c>
      <c r="L55" s="655"/>
      <c r="M55" s="91">
        <f>'1Perlindungan KEHATI IT Ampenan'!J69</f>
        <v>2</v>
      </c>
      <c r="N55" s="655"/>
      <c r="O55" s="91">
        <f>'1Perlindungan KEHATI IT Ampenan'!K69</f>
        <v>3</v>
      </c>
      <c r="P55" s="655"/>
      <c r="Q55" s="91">
        <f>'1Perlindungan KEHATI IT Ampenan'!L69</f>
        <v>3</v>
      </c>
      <c r="R55" s="655"/>
    </row>
    <row r="56" spans="2:18" s="30" customFormat="1" ht="15.95" customHeight="1">
      <c r="B56" s="679"/>
      <c r="C56" s="689"/>
      <c r="D56" s="310" t="s">
        <v>211</v>
      </c>
      <c r="E56" s="311" t="s">
        <v>212</v>
      </c>
      <c r="F56" s="305" t="s">
        <v>45</v>
      </c>
      <c r="G56" s="91">
        <f>'1Perlindungan KEHATI IT Ampenan'!G70</f>
        <v>7</v>
      </c>
      <c r="H56" s="655"/>
      <c r="I56" s="91">
        <f>'1Perlindungan KEHATI IT Ampenan'!H70</f>
        <v>7</v>
      </c>
      <c r="J56" s="655"/>
      <c r="K56" s="91">
        <f>'1Perlindungan KEHATI IT Ampenan'!I70</f>
        <v>7</v>
      </c>
      <c r="L56" s="655"/>
      <c r="M56" s="91">
        <f>'1Perlindungan KEHATI IT Ampenan'!J70</f>
        <v>9</v>
      </c>
      <c r="N56" s="655"/>
      <c r="O56" s="91">
        <f>'1Perlindungan KEHATI IT Ampenan'!K70</f>
        <v>10</v>
      </c>
      <c r="P56" s="655"/>
      <c r="Q56" s="91">
        <f>'1Perlindungan KEHATI IT Ampenan'!L70</f>
        <v>10</v>
      </c>
      <c r="R56" s="655"/>
    </row>
    <row r="57" spans="2:18" s="30" customFormat="1" ht="15.95" customHeight="1">
      <c r="B57" s="679"/>
      <c r="C57" s="689"/>
      <c r="D57" s="310" t="s">
        <v>213</v>
      </c>
      <c r="E57" s="311" t="s">
        <v>214</v>
      </c>
      <c r="F57" s="305" t="s">
        <v>45</v>
      </c>
      <c r="G57" s="91">
        <f>'1Perlindungan KEHATI IT Ampenan'!G71</f>
        <v>1</v>
      </c>
      <c r="H57" s="655"/>
      <c r="I57" s="91">
        <f>'1Perlindungan KEHATI IT Ampenan'!H71</f>
        <v>1</v>
      </c>
      <c r="J57" s="655"/>
      <c r="K57" s="91">
        <f>'1Perlindungan KEHATI IT Ampenan'!I71</f>
        <v>1</v>
      </c>
      <c r="L57" s="655"/>
      <c r="M57" s="91">
        <f>'1Perlindungan KEHATI IT Ampenan'!J71</f>
        <v>1</v>
      </c>
      <c r="N57" s="655"/>
      <c r="O57" s="91">
        <f>'1Perlindungan KEHATI IT Ampenan'!K71</f>
        <v>1</v>
      </c>
      <c r="P57" s="655"/>
      <c r="Q57" s="91">
        <f>'1Perlindungan KEHATI IT Ampenan'!L71</f>
        <v>1</v>
      </c>
      <c r="R57" s="655"/>
    </row>
    <row r="58" spans="2:18" s="30" customFormat="1" ht="15.95" customHeight="1">
      <c r="B58" s="679"/>
      <c r="C58" s="689"/>
      <c r="D58" s="310" t="s">
        <v>215</v>
      </c>
      <c r="E58" s="311" t="s">
        <v>216</v>
      </c>
      <c r="F58" s="305" t="s">
        <v>45</v>
      </c>
      <c r="G58" s="91">
        <f>'1Perlindungan KEHATI IT Ampenan'!G72</f>
        <v>6</v>
      </c>
      <c r="H58" s="655"/>
      <c r="I58" s="91">
        <f>'1Perlindungan KEHATI IT Ampenan'!H72</f>
        <v>6</v>
      </c>
      <c r="J58" s="655"/>
      <c r="K58" s="91">
        <f>'1Perlindungan KEHATI IT Ampenan'!I72</f>
        <v>6</v>
      </c>
      <c r="L58" s="655"/>
      <c r="M58" s="91">
        <f>'1Perlindungan KEHATI IT Ampenan'!J72</f>
        <v>7</v>
      </c>
      <c r="N58" s="655"/>
      <c r="O58" s="91">
        <f>'1Perlindungan KEHATI IT Ampenan'!K72</f>
        <v>7</v>
      </c>
      <c r="P58" s="655"/>
      <c r="Q58" s="91">
        <f>'1Perlindungan KEHATI IT Ampenan'!L72</f>
        <v>7</v>
      </c>
      <c r="R58" s="655"/>
    </row>
    <row r="59" spans="2:18" s="30" customFormat="1" ht="15.95" customHeight="1">
      <c r="B59" s="679"/>
      <c r="C59" s="689"/>
      <c r="D59" s="310" t="s">
        <v>217</v>
      </c>
      <c r="E59" s="311" t="s">
        <v>218</v>
      </c>
      <c r="F59" s="305" t="s">
        <v>45</v>
      </c>
      <c r="G59" s="91">
        <f>'1Perlindungan KEHATI IT Ampenan'!G73</f>
        <v>6</v>
      </c>
      <c r="H59" s="655"/>
      <c r="I59" s="91">
        <f>'1Perlindungan KEHATI IT Ampenan'!H73</f>
        <v>6</v>
      </c>
      <c r="J59" s="655"/>
      <c r="K59" s="91">
        <f>'1Perlindungan KEHATI IT Ampenan'!I73</f>
        <v>6</v>
      </c>
      <c r="L59" s="655"/>
      <c r="M59" s="91">
        <f>'1Perlindungan KEHATI IT Ampenan'!J73</f>
        <v>8</v>
      </c>
      <c r="N59" s="655"/>
      <c r="O59" s="91">
        <f>'1Perlindungan KEHATI IT Ampenan'!K73</f>
        <v>8</v>
      </c>
      <c r="P59" s="655"/>
      <c r="Q59" s="91">
        <f>'1Perlindungan KEHATI IT Ampenan'!L73</f>
        <v>8</v>
      </c>
      <c r="R59" s="655"/>
    </row>
    <row r="60" spans="2:18" s="30" customFormat="1" ht="15.95" customHeight="1">
      <c r="B60" s="679"/>
      <c r="C60" s="689"/>
      <c r="D60" s="310" t="s">
        <v>219</v>
      </c>
      <c r="E60" s="311" t="s">
        <v>220</v>
      </c>
      <c r="F60" s="305" t="s">
        <v>45</v>
      </c>
      <c r="G60" s="91">
        <f>'1Perlindungan KEHATI IT Ampenan'!G74</f>
        <v>4</v>
      </c>
      <c r="H60" s="655"/>
      <c r="I60" s="91">
        <f>'1Perlindungan KEHATI IT Ampenan'!H74</f>
        <v>4</v>
      </c>
      <c r="J60" s="655"/>
      <c r="K60" s="91">
        <f>'1Perlindungan KEHATI IT Ampenan'!I74</f>
        <v>4</v>
      </c>
      <c r="L60" s="655"/>
      <c r="M60" s="91">
        <f>'1Perlindungan KEHATI IT Ampenan'!J74</f>
        <v>3</v>
      </c>
      <c r="N60" s="655"/>
      <c r="O60" s="91">
        <f>'1Perlindungan KEHATI IT Ampenan'!K74</f>
        <v>3</v>
      </c>
      <c r="P60" s="655"/>
      <c r="Q60" s="91">
        <f>'1Perlindungan KEHATI IT Ampenan'!L74</f>
        <v>3</v>
      </c>
      <c r="R60" s="655"/>
    </row>
    <row r="61" spans="2:18" s="30" customFormat="1" ht="15.95" customHeight="1">
      <c r="B61" s="679"/>
      <c r="C61" s="689"/>
      <c r="D61" s="310" t="s">
        <v>221</v>
      </c>
      <c r="E61" s="311" t="s">
        <v>222</v>
      </c>
      <c r="F61" s="305" t="s">
        <v>45</v>
      </c>
      <c r="G61" s="91">
        <f>'1Perlindungan KEHATI IT Ampenan'!G75</f>
        <v>0</v>
      </c>
      <c r="H61" s="655"/>
      <c r="I61" s="91">
        <f>'1Perlindungan KEHATI IT Ampenan'!H75</f>
        <v>0</v>
      </c>
      <c r="J61" s="655"/>
      <c r="K61" s="91">
        <f>'1Perlindungan KEHATI IT Ampenan'!I75</f>
        <v>0</v>
      </c>
      <c r="L61" s="655"/>
      <c r="M61" s="91">
        <f>'1Perlindungan KEHATI IT Ampenan'!J75</f>
        <v>7</v>
      </c>
      <c r="N61" s="655"/>
      <c r="O61" s="91">
        <f>'1Perlindungan KEHATI IT Ampenan'!K75</f>
        <v>7</v>
      </c>
      <c r="P61" s="655"/>
      <c r="Q61" s="91">
        <f>'1Perlindungan KEHATI IT Ampenan'!L75</f>
        <v>7</v>
      </c>
      <c r="R61" s="655"/>
    </row>
    <row r="62" spans="2:18" s="30" customFormat="1" ht="15.95" customHeight="1">
      <c r="B62" s="679"/>
      <c r="C62" s="689"/>
      <c r="D62" s="310" t="s">
        <v>223</v>
      </c>
      <c r="E62" s="311" t="s">
        <v>224</v>
      </c>
      <c r="F62" s="305" t="s">
        <v>45</v>
      </c>
      <c r="G62" s="91">
        <f>'1Perlindungan KEHATI IT Ampenan'!G76</f>
        <v>18</v>
      </c>
      <c r="H62" s="655"/>
      <c r="I62" s="91">
        <f>'1Perlindungan KEHATI IT Ampenan'!H76</f>
        <v>19</v>
      </c>
      <c r="J62" s="655"/>
      <c r="K62" s="91">
        <f>'1Perlindungan KEHATI IT Ampenan'!I76</f>
        <v>20</v>
      </c>
      <c r="L62" s="655"/>
      <c r="M62" s="91">
        <f>'1Perlindungan KEHATI IT Ampenan'!J76</f>
        <v>20</v>
      </c>
      <c r="N62" s="655"/>
      <c r="O62" s="91">
        <f>'1Perlindungan KEHATI IT Ampenan'!K76</f>
        <v>20</v>
      </c>
      <c r="P62" s="655"/>
      <c r="Q62" s="91">
        <f>'1Perlindungan KEHATI IT Ampenan'!L76</f>
        <v>20</v>
      </c>
      <c r="R62" s="655"/>
    </row>
    <row r="63" spans="2:18" s="30" customFormat="1" ht="15.95" customHeight="1">
      <c r="B63" s="679"/>
      <c r="C63" s="689"/>
      <c r="D63" s="310" t="s">
        <v>225</v>
      </c>
      <c r="E63" s="311" t="s">
        <v>226</v>
      </c>
      <c r="F63" s="305" t="s">
        <v>45</v>
      </c>
      <c r="G63" s="91">
        <f>'1Perlindungan KEHATI IT Ampenan'!G77</f>
        <v>6</v>
      </c>
      <c r="H63" s="655"/>
      <c r="I63" s="91">
        <f>'1Perlindungan KEHATI IT Ampenan'!H77</f>
        <v>8</v>
      </c>
      <c r="J63" s="655"/>
      <c r="K63" s="91">
        <f>'1Perlindungan KEHATI IT Ampenan'!I77</f>
        <v>8</v>
      </c>
      <c r="L63" s="655"/>
      <c r="M63" s="91">
        <f>'1Perlindungan KEHATI IT Ampenan'!J77</f>
        <v>30</v>
      </c>
      <c r="N63" s="655"/>
      <c r="O63" s="91">
        <f>'1Perlindungan KEHATI IT Ampenan'!K77</f>
        <v>30</v>
      </c>
      <c r="P63" s="655"/>
      <c r="Q63" s="91">
        <f>'1Perlindungan KEHATI IT Ampenan'!L77</f>
        <v>30</v>
      </c>
      <c r="R63" s="655"/>
    </row>
    <row r="64" spans="2:18" s="30" customFormat="1" ht="15.95" customHeight="1">
      <c r="B64" s="679"/>
      <c r="C64" s="689"/>
      <c r="D64" s="671" t="s">
        <v>113</v>
      </c>
      <c r="E64" s="671"/>
      <c r="F64" s="671"/>
      <c r="G64" s="91"/>
      <c r="H64" s="655"/>
      <c r="I64" s="91"/>
      <c r="J64" s="655"/>
      <c r="K64" s="91"/>
      <c r="L64" s="655"/>
      <c r="M64" s="91"/>
      <c r="N64" s="655"/>
      <c r="O64" s="91"/>
      <c r="P64" s="655"/>
      <c r="Q64" s="91"/>
      <c r="R64" s="655"/>
    </row>
    <row r="65" spans="2:18" s="30" customFormat="1" ht="15.95" customHeight="1">
      <c r="B65" s="679"/>
      <c r="C65" s="689"/>
      <c r="D65" s="310" t="s">
        <v>227</v>
      </c>
      <c r="E65" s="311" t="s">
        <v>228</v>
      </c>
      <c r="F65" s="305" t="s">
        <v>45</v>
      </c>
      <c r="G65" s="91">
        <f>'1Perlindungan KEHATI IT Ampenan'!G79</f>
        <v>1</v>
      </c>
      <c r="H65" s="655"/>
      <c r="I65" s="91">
        <f>'1Perlindungan KEHATI IT Ampenan'!H79</f>
        <v>2</v>
      </c>
      <c r="J65" s="655"/>
      <c r="K65" s="91">
        <f>'1Perlindungan KEHATI IT Ampenan'!I79</f>
        <v>2</v>
      </c>
      <c r="L65" s="655"/>
      <c r="M65" s="91">
        <f>'1Perlindungan KEHATI IT Ampenan'!J79</f>
        <v>2</v>
      </c>
      <c r="N65" s="655"/>
      <c r="O65" s="91">
        <f>'1Perlindungan KEHATI IT Ampenan'!K79</f>
        <v>2</v>
      </c>
      <c r="P65" s="655"/>
      <c r="Q65" s="91">
        <f>'1Perlindungan KEHATI IT Ampenan'!L79</f>
        <v>2</v>
      </c>
      <c r="R65" s="655"/>
    </row>
    <row r="66" spans="2:18" s="30" customFormat="1" ht="15.95" customHeight="1">
      <c r="B66" s="679"/>
      <c r="C66" s="689"/>
      <c r="D66" s="310" t="s">
        <v>229</v>
      </c>
      <c r="E66" s="311" t="s">
        <v>230</v>
      </c>
      <c r="F66" s="305" t="s">
        <v>45</v>
      </c>
      <c r="G66" s="91">
        <f>'1Perlindungan KEHATI IT Ampenan'!G80</f>
        <v>1</v>
      </c>
      <c r="H66" s="655"/>
      <c r="I66" s="91">
        <f>'1Perlindungan KEHATI IT Ampenan'!H80</f>
        <v>1</v>
      </c>
      <c r="J66" s="655"/>
      <c r="K66" s="91">
        <f>'1Perlindungan KEHATI IT Ampenan'!I80</f>
        <v>1</v>
      </c>
      <c r="L66" s="655"/>
      <c r="M66" s="91">
        <f>'1Perlindungan KEHATI IT Ampenan'!J80</f>
        <v>2</v>
      </c>
      <c r="N66" s="655"/>
      <c r="O66" s="91">
        <f>'1Perlindungan KEHATI IT Ampenan'!K80</f>
        <v>2</v>
      </c>
      <c r="P66" s="655"/>
      <c r="Q66" s="91">
        <f>'1Perlindungan KEHATI IT Ampenan'!L80</f>
        <v>2</v>
      </c>
      <c r="R66" s="655"/>
    </row>
    <row r="67" spans="2:18" s="30" customFormat="1" ht="15.95" customHeight="1">
      <c r="B67" s="679"/>
      <c r="C67" s="689"/>
      <c r="D67" s="310" t="s">
        <v>231</v>
      </c>
      <c r="E67" s="311" t="s">
        <v>232</v>
      </c>
      <c r="F67" s="305" t="s">
        <v>45</v>
      </c>
      <c r="G67" s="91">
        <f>'1Perlindungan KEHATI IT Ampenan'!G81</f>
        <v>0</v>
      </c>
      <c r="H67" s="655"/>
      <c r="I67" s="91">
        <f>'1Perlindungan KEHATI IT Ampenan'!H81</f>
        <v>0</v>
      </c>
      <c r="J67" s="655"/>
      <c r="K67" s="91">
        <f>'1Perlindungan KEHATI IT Ampenan'!I81</f>
        <v>0</v>
      </c>
      <c r="L67" s="655"/>
      <c r="M67" s="91">
        <f>'1Perlindungan KEHATI IT Ampenan'!J81</f>
        <v>1</v>
      </c>
      <c r="N67" s="655"/>
      <c r="O67" s="91">
        <f>'1Perlindungan KEHATI IT Ampenan'!K81</f>
        <v>1</v>
      </c>
      <c r="P67" s="655"/>
      <c r="Q67" s="91">
        <f>'1Perlindungan KEHATI IT Ampenan'!L81</f>
        <v>1</v>
      </c>
      <c r="R67" s="655"/>
    </row>
    <row r="68" spans="2:18" s="30" customFormat="1" ht="15.95" customHeight="1">
      <c r="B68" s="679"/>
      <c r="C68" s="689"/>
      <c r="D68" s="671" t="s">
        <v>233</v>
      </c>
      <c r="E68" s="671"/>
      <c r="F68" s="671"/>
      <c r="G68" s="91"/>
      <c r="H68" s="655"/>
      <c r="I68" s="91"/>
      <c r="J68" s="655"/>
      <c r="K68" s="91"/>
      <c r="L68" s="655"/>
      <c r="M68" s="91"/>
      <c r="N68" s="655"/>
      <c r="O68" s="91"/>
      <c r="P68" s="655"/>
      <c r="Q68" s="91"/>
      <c r="R68" s="655"/>
    </row>
    <row r="69" spans="2:18" s="30" customFormat="1" ht="15.95" customHeight="1">
      <c r="B69" s="679"/>
      <c r="C69" s="689"/>
      <c r="D69" s="310" t="s">
        <v>234</v>
      </c>
      <c r="E69" s="311" t="s">
        <v>235</v>
      </c>
      <c r="F69" s="305" t="s">
        <v>45</v>
      </c>
      <c r="G69" s="91">
        <f>'1Perlindungan KEHATI IT Ampenan'!G83</f>
        <v>1</v>
      </c>
      <c r="H69" s="655"/>
      <c r="I69" s="91">
        <f>'1Perlindungan KEHATI IT Ampenan'!H83</f>
        <v>1</v>
      </c>
      <c r="J69" s="655"/>
      <c r="K69" s="91">
        <f>'1Perlindungan KEHATI IT Ampenan'!I83</f>
        <v>1</v>
      </c>
      <c r="L69" s="655"/>
      <c r="M69" s="91">
        <f>'1Perlindungan KEHATI IT Ampenan'!J83</f>
        <v>2</v>
      </c>
      <c r="N69" s="655"/>
      <c r="O69" s="91">
        <f>'1Perlindungan KEHATI IT Ampenan'!K83</f>
        <v>2</v>
      </c>
      <c r="P69" s="655"/>
      <c r="Q69" s="91">
        <f>'1Perlindungan KEHATI IT Ampenan'!L83</f>
        <v>2</v>
      </c>
      <c r="R69" s="655"/>
    </row>
    <row r="70" spans="2:18" s="30" customFormat="1" ht="15.95" customHeight="1">
      <c r="B70" s="679"/>
      <c r="C70" s="689"/>
      <c r="D70" s="310" t="s">
        <v>237</v>
      </c>
      <c r="E70" s="311" t="s">
        <v>238</v>
      </c>
      <c r="F70" s="305" t="s">
        <v>45</v>
      </c>
      <c r="G70" s="91">
        <f>'1Perlindungan KEHATI IT Ampenan'!G84</f>
        <v>5</v>
      </c>
      <c r="H70" s="655"/>
      <c r="I70" s="91">
        <f>'1Perlindungan KEHATI IT Ampenan'!H84</f>
        <v>5</v>
      </c>
      <c r="J70" s="655"/>
      <c r="K70" s="91">
        <f>'1Perlindungan KEHATI IT Ampenan'!I84</f>
        <v>6</v>
      </c>
      <c r="L70" s="655"/>
      <c r="M70" s="91">
        <f>'1Perlindungan KEHATI IT Ampenan'!J84</f>
        <v>7</v>
      </c>
      <c r="N70" s="655"/>
      <c r="O70" s="91">
        <f>'1Perlindungan KEHATI IT Ampenan'!K84</f>
        <v>7</v>
      </c>
      <c r="P70" s="655"/>
      <c r="Q70" s="91">
        <f>'1Perlindungan KEHATI IT Ampenan'!L84</f>
        <v>7</v>
      </c>
      <c r="R70" s="655"/>
    </row>
    <row r="71" spans="2:18" s="30" customFormat="1" ht="15.95" customHeight="1">
      <c r="B71" s="679"/>
      <c r="C71" s="689"/>
      <c r="D71" s="310" t="s">
        <v>239</v>
      </c>
      <c r="E71" s="311" t="s">
        <v>240</v>
      </c>
      <c r="F71" s="305" t="s">
        <v>45</v>
      </c>
      <c r="G71" s="91">
        <f>'1Perlindungan KEHATI IT Ampenan'!G85</f>
        <v>1</v>
      </c>
      <c r="H71" s="655"/>
      <c r="I71" s="91">
        <f>'1Perlindungan KEHATI IT Ampenan'!H85</f>
        <v>1</v>
      </c>
      <c r="J71" s="655"/>
      <c r="K71" s="91">
        <f>'1Perlindungan KEHATI IT Ampenan'!I85</f>
        <v>2</v>
      </c>
      <c r="L71" s="655"/>
      <c r="M71" s="91">
        <f>'1Perlindungan KEHATI IT Ampenan'!J85</f>
        <v>1</v>
      </c>
      <c r="N71" s="655"/>
      <c r="O71" s="91">
        <f>'1Perlindungan KEHATI IT Ampenan'!K85</f>
        <v>1</v>
      </c>
      <c r="P71" s="655"/>
      <c r="Q71" s="91">
        <f>'1Perlindungan KEHATI IT Ampenan'!L85</f>
        <v>1</v>
      </c>
      <c r="R71" s="655"/>
    </row>
    <row r="72" spans="2:18" s="30" customFormat="1" ht="15.95" customHeight="1">
      <c r="B72" s="679"/>
      <c r="C72" s="689"/>
      <c r="D72" s="672" t="s">
        <v>27</v>
      </c>
      <c r="E72" s="673"/>
      <c r="F72" s="315" t="s">
        <v>31</v>
      </c>
      <c r="G72" s="316">
        <f>SUM(G8:G33)</f>
        <v>242</v>
      </c>
      <c r="H72" s="655"/>
      <c r="I72" s="316">
        <f>SUM(I8:I33)</f>
        <v>269</v>
      </c>
      <c r="J72" s="655"/>
      <c r="K72" s="316">
        <f>SUM(K8:K33)</f>
        <v>289</v>
      </c>
      <c r="L72" s="655"/>
      <c r="M72" s="316">
        <f>SUM(M8:M33)</f>
        <v>298</v>
      </c>
      <c r="N72" s="655"/>
      <c r="O72" s="316">
        <f>SUM(O8:O33)</f>
        <v>298</v>
      </c>
      <c r="P72" s="655"/>
      <c r="Q72" s="316">
        <f>SUM(Q8:Q33)</f>
        <v>298</v>
      </c>
      <c r="R72" s="655"/>
    </row>
    <row r="73" spans="2:18" s="30" customFormat="1" ht="15.95" customHeight="1">
      <c r="B73" s="679"/>
      <c r="C73" s="689"/>
      <c r="D73" s="672" t="s">
        <v>28</v>
      </c>
      <c r="E73" s="673"/>
      <c r="F73" s="317" t="s">
        <v>45</v>
      </c>
      <c r="G73" s="316">
        <f>SUM(G36:G46,G48:G63,G65:G67,G69:G71)</f>
        <v>118</v>
      </c>
      <c r="H73" s="655"/>
      <c r="I73" s="316">
        <f>SUM(I36:I46,I48:I63,I65:I67,I69:I71)</f>
        <v>128</v>
      </c>
      <c r="J73" s="655"/>
      <c r="K73" s="316">
        <f>SUM(K36:K46,K48:K63,K65:K67,K69:K71)</f>
        <v>132</v>
      </c>
      <c r="L73" s="655"/>
      <c r="M73" s="316">
        <f>SUM(M36:M46,M48:M63,M65:M67,M69:M71)</f>
        <v>185</v>
      </c>
      <c r="N73" s="655"/>
      <c r="O73" s="316">
        <f>SUM(O36:O46,O48:O63,O65:O67,O69:O71)</f>
        <v>188</v>
      </c>
      <c r="P73" s="655"/>
      <c r="Q73" s="316">
        <f>SUM(Q36:Q46,Q48:Q63,Q65:Q67,Q69:Q71)</f>
        <v>188</v>
      </c>
      <c r="R73" s="655"/>
    </row>
    <row r="74" spans="2:18" s="30" customFormat="1" ht="15.95" customHeight="1">
      <c r="B74" s="679"/>
      <c r="C74" s="689"/>
      <c r="D74" s="672" t="s">
        <v>29</v>
      </c>
      <c r="E74" s="673"/>
      <c r="F74" s="315" t="s">
        <v>33</v>
      </c>
      <c r="G74" s="318">
        <f>SUM(G72:G73)</f>
        <v>360</v>
      </c>
      <c r="H74" s="655"/>
      <c r="I74" s="318">
        <f>SUM(I72:I73)</f>
        <v>397</v>
      </c>
      <c r="J74" s="655"/>
      <c r="K74" s="318">
        <f>SUM(K72:K73)</f>
        <v>421</v>
      </c>
      <c r="L74" s="655"/>
      <c r="M74" s="318">
        <f>SUM(M72:M73)</f>
        <v>483</v>
      </c>
      <c r="N74" s="655"/>
      <c r="O74" s="318">
        <f>SUM(O72:O73)</f>
        <v>486</v>
      </c>
      <c r="P74" s="655"/>
      <c r="Q74" s="318">
        <f>SUM(Q72:Q73)</f>
        <v>486</v>
      </c>
      <c r="R74" s="655"/>
    </row>
    <row r="75" spans="2:18" s="30" customFormat="1" ht="15.95" customHeight="1">
      <c r="B75" s="679"/>
      <c r="C75" s="689"/>
      <c r="D75" s="674" t="s">
        <v>46</v>
      </c>
      <c r="E75" s="675"/>
      <c r="F75" s="319" t="s">
        <v>5</v>
      </c>
      <c r="G75" s="320">
        <f>'1Perlindungan KEHATI IT Ampenan'!G93</f>
        <v>0.99199999999999999</v>
      </c>
      <c r="H75" s="655"/>
      <c r="I75" s="315">
        <f>'1Perlindungan KEHATI IT Ampenan'!H93</f>
        <v>0.99199999999999999</v>
      </c>
      <c r="J75" s="655"/>
      <c r="K75" s="315">
        <f>'1Perlindungan KEHATI IT Ampenan'!I93</f>
        <v>0.99199999999999999</v>
      </c>
      <c r="L75" s="655"/>
      <c r="M75" s="315">
        <f>'1Perlindungan KEHATI IT Ampenan'!J93</f>
        <v>0.99199999999999999</v>
      </c>
      <c r="N75" s="655"/>
      <c r="O75" s="315">
        <f>'1Perlindungan KEHATI IT Ampenan'!K93</f>
        <v>0.99199999999999999</v>
      </c>
      <c r="P75" s="655"/>
      <c r="Q75" s="315">
        <f>'Rekap Kehati Untuk DRKPL'!Q75</f>
        <v>0.99199999999999999</v>
      </c>
      <c r="R75" s="655"/>
    </row>
    <row r="76" spans="2:18" s="30" customFormat="1" ht="15.95" customHeight="1">
      <c r="B76" s="679"/>
      <c r="C76" s="689"/>
      <c r="D76" s="674" t="s">
        <v>47</v>
      </c>
      <c r="E76" s="675"/>
      <c r="F76" s="319" t="s">
        <v>48</v>
      </c>
      <c r="G76" s="321">
        <f>'1Perlindungan KEHATI IT Ampenan'!G92</f>
        <v>3.4</v>
      </c>
      <c r="H76" s="656"/>
      <c r="I76" s="315">
        <f>'1Perlindungan KEHATI IT Ampenan'!H92</f>
        <v>3.472</v>
      </c>
      <c r="J76" s="656"/>
      <c r="K76" s="315">
        <f>'1Perlindungan KEHATI IT Ampenan'!I92</f>
        <v>3.5</v>
      </c>
      <c r="L76" s="656"/>
      <c r="M76" s="315">
        <f>'1Perlindungan KEHATI IT Ampenan'!J92</f>
        <v>3.6110000000000002</v>
      </c>
      <c r="N76" s="656"/>
      <c r="O76" s="315">
        <f>'1Perlindungan KEHATI IT Ampenan'!K92</f>
        <v>3.617</v>
      </c>
      <c r="P76" s="656"/>
      <c r="Q76" s="315">
        <f>'Rekap Kehati Untuk DRKPL'!Q76</f>
        <v>3.617</v>
      </c>
      <c r="R76" s="656"/>
    </row>
    <row r="77" spans="2:18" s="30" customFormat="1" ht="15.95" customHeight="1">
      <c r="B77" s="679">
        <v>2</v>
      </c>
      <c r="C77" s="676" t="s">
        <v>346</v>
      </c>
      <c r="D77" s="682" t="s">
        <v>4</v>
      </c>
      <c r="E77" s="683"/>
      <c r="F77" s="683"/>
      <c r="G77" s="322"/>
      <c r="H77" s="657">
        <v>0</v>
      </c>
      <c r="I77" s="323"/>
      <c r="J77" s="657">
        <v>0</v>
      </c>
      <c r="K77" s="323"/>
      <c r="L77" s="657">
        <v>20</v>
      </c>
      <c r="M77" s="323"/>
      <c r="N77" s="657">
        <v>20</v>
      </c>
      <c r="O77" s="324"/>
      <c r="P77" s="657">
        <v>10</v>
      </c>
      <c r="Q77" s="324"/>
      <c r="R77" s="657">
        <v>10</v>
      </c>
    </row>
    <row r="78" spans="2:18" s="30" customFormat="1" ht="15.95" customHeight="1">
      <c r="B78" s="679"/>
      <c r="C78" s="676"/>
      <c r="D78" s="325" t="s">
        <v>241</v>
      </c>
      <c r="E78" s="326" t="s">
        <v>242</v>
      </c>
      <c r="F78" s="301" t="s">
        <v>57</v>
      </c>
      <c r="G78" s="327">
        <v>0</v>
      </c>
      <c r="H78" s="658"/>
      <c r="I78" s="327">
        <v>0</v>
      </c>
      <c r="J78" s="658"/>
      <c r="K78" s="323">
        <f>'3.Konservasi Kopi Sembalun'!J21</f>
        <v>6</v>
      </c>
      <c r="L78" s="658"/>
      <c r="M78" s="323">
        <f>'3.Konservasi Kopi Sembalun'!K21</f>
        <v>7</v>
      </c>
      <c r="N78" s="658"/>
      <c r="O78" s="324">
        <f>'3.Konservasi Kopi Sembalun'!L21</f>
        <v>8</v>
      </c>
      <c r="P78" s="658"/>
      <c r="Q78" s="324">
        <f>'3.Konservasi Kopi Sembalun'!M21</f>
        <v>8</v>
      </c>
      <c r="R78" s="658"/>
    </row>
    <row r="79" spans="2:18" s="30" customFormat="1" ht="15.95" customHeight="1">
      <c r="B79" s="679"/>
      <c r="C79" s="676"/>
      <c r="D79" s="328" t="s">
        <v>243</v>
      </c>
      <c r="E79" s="329" t="s">
        <v>244</v>
      </c>
      <c r="F79" s="305" t="s">
        <v>57</v>
      </c>
      <c r="G79" s="327">
        <v>0</v>
      </c>
      <c r="H79" s="658"/>
      <c r="I79" s="327">
        <v>0</v>
      </c>
      <c r="J79" s="658"/>
      <c r="K79" s="323">
        <f>'3.Konservasi Kopi Sembalun'!J22</f>
        <v>9</v>
      </c>
      <c r="L79" s="658"/>
      <c r="M79" s="323">
        <f>'3.Konservasi Kopi Sembalun'!K22</f>
        <v>9</v>
      </c>
      <c r="N79" s="658"/>
      <c r="O79" s="324">
        <f>'3.Konservasi Kopi Sembalun'!L22</f>
        <v>9</v>
      </c>
      <c r="P79" s="658"/>
      <c r="Q79" s="324">
        <f>'3.Konservasi Kopi Sembalun'!M22</f>
        <v>9</v>
      </c>
      <c r="R79" s="658"/>
    </row>
    <row r="80" spans="2:18" s="30" customFormat="1" ht="15.95" customHeight="1">
      <c r="B80" s="679"/>
      <c r="C80" s="676"/>
      <c r="D80" s="328" t="s">
        <v>245</v>
      </c>
      <c r="E80" s="329" t="s">
        <v>246</v>
      </c>
      <c r="F80" s="305" t="s">
        <v>57</v>
      </c>
      <c r="G80" s="327">
        <v>0</v>
      </c>
      <c r="H80" s="658"/>
      <c r="I80" s="327">
        <v>0</v>
      </c>
      <c r="J80" s="658"/>
      <c r="K80" s="323">
        <f>'3.Konservasi Kopi Sembalun'!J23</f>
        <v>14</v>
      </c>
      <c r="L80" s="658"/>
      <c r="M80" s="323">
        <f>'3.Konservasi Kopi Sembalun'!K23</f>
        <v>15</v>
      </c>
      <c r="N80" s="658"/>
      <c r="O80" s="324">
        <f>'3.Konservasi Kopi Sembalun'!L23</f>
        <v>16</v>
      </c>
      <c r="P80" s="658"/>
      <c r="Q80" s="324">
        <f>'3.Konservasi Kopi Sembalun'!M23</f>
        <v>16</v>
      </c>
      <c r="R80" s="658"/>
    </row>
    <row r="81" spans="2:18" s="30" customFormat="1" ht="15.95" customHeight="1">
      <c r="B81" s="679"/>
      <c r="C81" s="676"/>
      <c r="D81" s="328" t="s">
        <v>247</v>
      </c>
      <c r="E81" s="329" t="s">
        <v>248</v>
      </c>
      <c r="F81" s="305" t="s">
        <v>57</v>
      </c>
      <c r="G81" s="327">
        <v>0</v>
      </c>
      <c r="H81" s="658"/>
      <c r="I81" s="327">
        <v>0</v>
      </c>
      <c r="J81" s="658"/>
      <c r="K81" s="323">
        <f>'3.Konservasi Kopi Sembalun'!J24</f>
        <v>19</v>
      </c>
      <c r="L81" s="658"/>
      <c r="M81" s="323">
        <f>'3.Konservasi Kopi Sembalun'!K24</f>
        <v>20</v>
      </c>
      <c r="N81" s="658"/>
      <c r="O81" s="324">
        <f>'3.Konservasi Kopi Sembalun'!L24</f>
        <v>20</v>
      </c>
      <c r="P81" s="658"/>
      <c r="Q81" s="324">
        <f>'3.Konservasi Kopi Sembalun'!M24</f>
        <v>20</v>
      </c>
      <c r="R81" s="658"/>
    </row>
    <row r="82" spans="2:18" s="30" customFormat="1" ht="15.95" customHeight="1">
      <c r="B82" s="679"/>
      <c r="C82" s="676"/>
      <c r="D82" s="328" t="s">
        <v>249</v>
      </c>
      <c r="E82" s="329" t="s">
        <v>250</v>
      </c>
      <c r="F82" s="305" t="s">
        <v>57</v>
      </c>
      <c r="G82" s="327">
        <v>0</v>
      </c>
      <c r="H82" s="658"/>
      <c r="I82" s="327">
        <v>0</v>
      </c>
      <c r="J82" s="658"/>
      <c r="K82" s="323">
        <f>'3.Konservasi Kopi Sembalun'!J25</f>
        <v>5</v>
      </c>
      <c r="L82" s="658"/>
      <c r="M82" s="323">
        <f>'3.Konservasi Kopi Sembalun'!K25</f>
        <v>6</v>
      </c>
      <c r="N82" s="658"/>
      <c r="O82" s="324">
        <f>'3.Konservasi Kopi Sembalun'!L25</f>
        <v>6</v>
      </c>
      <c r="P82" s="658"/>
      <c r="Q82" s="324">
        <f>'3.Konservasi Kopi Sembalun'!M25</f>
        <v>6</v>
      </c>
      <c r="R82" s="658"/>
    </row>
    <row r="83" spans="2:18" s="30" customFormat="1" ht="15.95" customHeight="1">
      <c r="B83" s="679"/>
      <c r="C83" s="676"/>
      <c r="D83" s="328" t="s">
        <v>251</v>
      </c>
      <c r="E83" s="329" t="s">
        <v>252</v>
      </c>
      <c r="F83" s="305" t="s">
        <v>57</v>
      </c>
      <c r="G83" s="327">
        <v>0</v>
      </c>
      <c r="H83" s="658"/>
      <c r="I83" s="327">
        <v>0</v>
      </c>
      <c r="J83" s="658"/>
      <c r="K83" s="323">
        <f>'3.Konservasi Kopi Sembalun'!J26</f>
        <v>14</v>
      </c>
      <c r="L83" s="658"/>
      <c r="M83" s="323">
        <f>'3.Konservasi Kopi Sembalun'!K26</f>
        <v>15</v>
      </c>
      <c r="N83" s="658"/>
      <c r="O83" s="324">
        <f>'3.Konservasi Kopi Sembalun'!L26</f>
        <v>16</v>
      </c>
      <c r="P83" s="658"/>
      <c r="Q83" s="324">
        <f>'3.Konservasi Kopi Sembalun'!M26</f>
        <v>16</v>
      </c>
      <c r="R83" s="658"/>
    </row>
    <row r="84" spans="2:18" s="30" customFormat="1" ht="15.95" customHeight="1">
      <c r="B84" s="679"/>
      <c r="C84" s="676"/>
      <c r="D84" s="328" t="s">
        <v>253</v>
      </c>
      <c r="E84" s="329" t="s">
        <v>254</v>
      </c>
      <c r="F84" s="305" t="s">
        <v>57</v>
      </c>
      <c r="G84" s="327">
        <v>0</v>
      </c>
      <c r="H84" s="658"/>
      <c r="I84" s="327">
        <v>0</v>
      </c>
      <c r="J84" s="658"/>
      <c r="K84" s="323">
        <f>'3.Konservasi Kopi Sembalun'!J27</f>
        <v>16</v>
      </c>
      <c r="L84" s="658"/>
      <c r="M84" s="323">
        <f>'3.Konservasi Kopi Sembalun'!K27</f>
        <v>17</v>
      </c>
      <c r="N84" s="658"/>
      <c r="O84" s="324">
        <f>'3.Konservasi Kopi Sembalun'!L27</f>
        <v>17</v>
      </c>
      <c r="P84" s="658"/>
      <c r="Q84" s="324">
        <f>'3.Konservasi Kopi Sembalun'!M27</f>
        <v>17</v>
      </c>
      <c r="R84" s="658"/>
    </row>
    <row r="85" spans="2:18" s="30" customFormat="1" ht="15.95" customHeight="1">
      <c r="B85" s="679"/>
      <c r="C85" s="676"/>
      <c r="D85" s="328" t="s">
        <v>131</v>
      </c>
      <c r="E85" s="307" t="s">
        <v>132</v>
      </c>
      <c r="F85" s="305" t="s">
        <v>57</v>
      </c>
      <c r="G85" s="327">
        <v>0</v>
      </c>
      <c r="H85" s="658"/>
      <c r="I85" s="327">
        <v>0</v>
      </c>
      <c r="J85" s="658"/>
      <c r="K85" s="323">
        <f>'3.Konservasi Kopi Sembalun'!J28</f>
        <v>6</v>
      </c>
      <c r="L85" s="658"/>
      <c r="M85" s="323">
        <f>'3.Konservasi Kopi Sembalun'!K28</f>
        <v>8</v>
      </c>
      <c r="N85" s="658"/>
      <c r="O85" s="324">
        <f>'3.Konservasi Kopi Sembalun'!L28</f>
        <v>8</v>
      </c>
      <c r="P85" s="658"/>
      <c r="Q85" s="324">
        <f>'3.Konservasi Kopi Sembalun'!M28</f>
        <v>8</v>
      </c>
      <c r="R85" s="658"/>
    </row>
    <row r="86" spans="2:18" s="30" customFormat="1" ht="15.95" customHeight="1">
      <c r="B86" s="679"/>
      <c r="C86" s="676"/>
      <c r="D86" s="328" t="s">
        <v>141</v>
      </c>
      <c r="E86" s="307" t="s">
        <v>142</v>
      </c>
      <c r="F86" s="305" t="s">
        <v>57</v>
      </c>
      <c r="G86" s="327">
        <v>0</v>
      </c>
      <c r="H86" s="658"/>
      <c r="I86" s="327">
        <v>0</v>
      </c>
      <c r="J86" s="658"/>
      <c r="K86" s="323">
        <f>'3.Konservasi Kopi Sembalun'!J29</f>
        <v>14</v>
      </c>
      <c r="L86" s="658"/>
      <c r="M86" s="323">
        <f>'3.Konservasi Kopi Sembalun'!K29</f>
        <v>10</v>
      </c>
      <c r="N86" s="658"/>
      <c r="O86" s="324">
        <f>'3.Konservasi Kopi Sembalun'!L29</f>
        <v>11</v>
      </c>
      <c r="P86" s="658"/>
      <c r="Q86" s="324">
        <f>'3.Konservasi Kopi Sembalun'!M29</f>
        <v>11</v>
      </c>
      <c r="R86" s="658"/>
    </row>
    <row r="87" spans="2:18" s="30" customFormat="1" ht="15.95" customHeight="1">
      <c r="B87" s="679"/>
      <c r="C87" s="676"/>
      <c r="D87" s="328" t="s">
        <v>255</v>
      </c>
      <c r="E87" s="307" t="s">
        <v>256</v>
      </c>
      <c r="F87" s="308" t="s">
        <v>57</v>
      </c>
      <c r="G87" s="327">
        <v>0</v>
      </c>
      <c r="H87" s="658"/>
      <c r="I87" s="327">
        <v>0</v>
      </c>
      <c r="J87" s="658"/>
      <c r="K87" s="323">
        <f>'3.Konservasi Kopi Sembalun'!J30</f>
        <v>13</v>
      </c>
      <c r="L87" s="658"/>
      <c r="M87" s="323">
        <f>'3.Konservasi Kopi Sembalun'!K30</f>
        <v>14</v>
      </c>
      <c r="N87" s="658"/>
      <c r="O87" s="324">
        <f>'3.Konservasi Kopi Sembalun'!L30</f>
        <v>15</v>
      </c>
      <c r="P87" s="658"/>
      <c r="Q87" s="324">
        <f>'3.Konservasi Kopi Sembalun'!M30</f>
        <v>15</v>
      </c>
      <c r="R87" s="658"/>
    </row>
    <row r="88" spans="2:18" s="30" customFormat="1" ht="15.95" customHeight="1">
      <c r="B88" s="679"/>
      <c r="C88" s="676"/>
      <c r="D88" s="330" t="s">
        <v>167</v>
      </c>
      <c r="E88" s="311" t="s">
        <v>168</v>
      </c>
      <c r="F88" s="305" t="s">
        <v>57</v>
      </c>
      <c r="G88" s="327">
        <v>0</v>
      </c>
      <c r="H88" s="658"/>
      <c r="I88" s="327">
        <v>0</v>
      </c>
      <c r="J88" s="658"/>
      <c r="K88" s="323">
        <f>'3.Konservasi Kopi Sembalun'!J31</f>
        <v>9</v>
      </c>
      <c r="L88" s="658"/>
      <c r="M88" s="323">
        <f>'3.Konservasi Kopi Sembalun'!K31</f>
        <v>10</v>
      </c>
      <c r="N88" s="658"/>
      <c r="O88" s="324">
        <f>'3.Konservasi Kopi Sembalun'!L31</f>
        <v>11</v>
      </c>
      <c r="P88" s="658"/>
      <c r="Q88" s="324">
        <f>'3.Konservasi Kopi Sembalun'!M31</f>
        <v>11</v>
      </c>
      <c r="R88" s="658"/>
    </row>
    <row r="89" spans="2:18" s="30" customFormat="1" ht="15.95" customHeight="1">
      <c r="B89" s="679"/>
      <c r="C89" s="676"/>
      <c r="D89" s="684" t="s">
        <v>6</v>
      </c>
      <c r="E89" s="684"/>
      <c r="F89" s="682"/>
      <c r="G89" s="322"/>
      <c r="H89" s="658"/>
      <c r="I89" s="323"/>
      <c r="J89" s="658"/>
      <c r="K89" s="323"/>
      <c r="L89" s="658"/>
      <c r="M89" s="323"/>
      <c r="N89" s="658"/>
      <c r="O89" s="324"/>
      <c r="P89" s="658"/>
      <c r="Q89" s="324"/>
      <c r="R89" s="658"/>
    </row>
    <row r="90" spans="2:18" s="30" customFormat="1" ht="15.95" customHeight="1">
      <c r="B90" s="679"/>
      <c r="C90" s="676"/>
      <c r="D90" s="685" t="s">
        <v>107</v>
      </c>
      <c r="E90" s="671"/>
      <c r="F90" s="671"/>
      <c r="G90" s="322"/>
      <c r="H90" s="658"/>
      <c r="I90" s="323"/>
      <c r="J90" s="658"/>
      <c r="K90" s="323"/>
      <c r="L90" s="658"/>
      <c r="M90" s="323"/>
      <c r="N90" s="658"/>
      <c r="O90" s="324"/>
      <c r="P90" s="658"/>
      <c r="Q90" s="324"/>
      <c r="R90" s="658"/>
    </row>
    <row r="91" spans="2:18" s="30" customFormat="1" ht="15.95" customHeight="1">
      <c r="B91" s="679"/>
      <c r="C91" s="676"/>
      <c r="D91" s="331" t="s">
        <v>258</v>
      </c>
      <c r="E91" s="332" t="s">
        <v>259</v>
      </c>
      <c r="F91" s="305" t="s">
        <v>45</v>
      </c>
      <c r="G91" s="327">
        <v>0</v>
      </c>
      <c r="H91" s="658"/>
      <c r="I91" s="327">
        <v>0</v>
      </c>
      <c r="J91" s="658"/>
      <c r="K91" s="327">
        <f>'3.Konservasi Kopi Sembalun'!J34</f>
        <v>1</v>
      </c>
      <c r="L91" s="658"/>
      <c r="M91" s="323">
        <f>'3.Konservasi Kopi Sembalun'!K34</f>
        <v>1</v>
      </c>
      <c r="N91" s="658"/>
      <c r="O91" s="324">
        <f>'3.Konservasi Kopi Sembalun'!L34</f>
        <v>2</v>
      </c>
      <c r="P91" s="658"/>
      <c r="Q91" s="324">
        <f>'3.Konservasi Kopi Sembalun'!M34</f>
        <v>2</v>
      </c>
      <c r="R91" s="658"/>
    </row>
    <row r="92" spans="2:18" s="30" customFormat="1" ht="15.95" customHeight="1">
      <c r="B92" s="679"/>
      <c r="C92" s="676"/>
      <c r="D92" s="328" t="s">
        <v>260</v>
      </c>
      <c r="E92" s="307" t="s">
        <v>261</v>
      </c>
      <c r="F92" s="305" t="s">
        <v>45</v>
      </c>
      <c r="G92" s="327">
        <v>0</v>
      </c>
      <c r="H92" s="658"/>
      <c r="I92" s="327">
        <v>0</v>
      </c>
      <c r="J92" s="658"/>
      <c r="K92" s="327">
        <f>'3.Konservasi Kopi Sembalun'!J35</f>
        <v>3</v>
      </c>
      <c r="L92" s="658"/>
      <c r="M92" s="323">
        <f>'3.Konservasi Kopi Sembalun'!K35</f>
        <v>3</v>
      </c>
      <c r="N92" s="658"/>
      <c r="O92" s="324">
        <f>'3.Konservasi Kopi Sembalun'!L35</f>
        <v>3</v>
      </c>
      <c r="P92" s="658"/>
      <c r="Q92" s="324">
        <f>'3.Konservasi Kopi Sembalun'!M35</f>
        <v>3</v>
      </c>
      <c r="R92" s="658"/>
    </row>
    <row r="93" spans="2:18" s="30" customFormat="1" ht="15.95" customHeight="1">
      <c r="B93" s="679"/>
      <c r="C93" s="676"/>
      <c r="D93" s="328" t="s">
        <v>262</v>
      </c>
      <c r="E93" s="307" t="s">
        <v>263</v>
      </c>
      <c r="F93" s="305" t="s">
        <v>45</v>
      </c>
      <c r="G93" s="327">
        <v>0</v>
      </c>
      <c r="H93" s="658"/>
      <c r="I93" s="327">
        <v>0</v>
      </c>
      <c r="J93" s="658"/>
      <c r="K93" s="327">
        <f>'3.Konservasi Kopi Sembalun'!J36</f>
        <v>2</v>
      </c>
      <c r="L93" s="658"/>
      <c r="M93" s="323">
        <f>'3.Konservasi Kopi Sembalun'!K36</f>
        <v>2</v>
      </c>
      <c r="N93" s="658"/>
      <c r="O93" s="324">
        <f>'3.Konservasi Kopi Sembalun'!L36</f>
        <v>2</v>
      </c>
      <c r="P93" s="658"/>
      <c r="Q93" s="324">
        <f>'3.Konservasi Kopi Sembalun'!M36</f>
        <v>2</v>
      </c>
      <c r="R93" s="658"/>
    </row>
    <row r="94" spans="2:18" s="30" customFormat="1" ht="15.95" customHeight="1">
      <c r="B94" s="679"/>
      <c r="C94" s="676"/>
      <c r="D94" s="328" t="s">
        <v>175</v>
      </c>
      <c r="E94" s="307" t="s">
        <v>176</v>
      </c>
      <c r="F94" s="305" t="s">
        <v>45</v>
      </c>
      <c r="G94" s="327">
        <v>0</v>
      </c>
      <c r="H94" s="658"/>
      <c r="I94" s="327">
        <v>0</v>
      </c>
      <c r="J94" s="658"/>
      <c r="K94" s="327">
        <f>'3.Konservasi Kopi Sembalun'!J37</f>
        <v>6</v>
      </c>
      <c r="L94" s="658"/>
      <c r="M94" s="323">
        <f>'3.Konservasi Kopi Sembalun'!K37</f>
        <v>6</v>
      </c>
      <c r="N94" s="658"/>
      <c r="O94" s="324">
        <f>'3.Konservasi Kopi Sembalun'!L37</f>
        <v>6</v>
      </c>
      <c r="P94" s="658"/>
      <c r="Q94" s="324">
        <f>'3.Konservasi Kopi Sembalun'!M37</f>
        <v>6</v>
      </c>
      <c r="R94" s="658"/>
    </row>
    <row r="95" spans="2:18" s="30" customFormat="1" ht="15.95" customHeight="1">
      <c r="B95" s="679"/>
      <c r="C95" s="676"/>
      <c r="D95" s="328" t="s">
        <v>179</v>
      </c>
      <c r="E95" s="307" t="s">
        <v>180</v>
      </c>
      <c r="F95" s="305" t="s">
        <v>45</v>
      </c>
      <c r="G95" s="327">
        <v>0</v>
      </c>
      <c r="H95" s="658"/>
      <c r="I95" s="327">
        <v>0</v>
      </c>
      <c r="J95" s="658"/>
      <c r="K95" s="327">
        <f>'3.Konservasi Kopi Sembalun'!J38</f>
        <v>8</v>
      </c>
      <c r="L95" s="658"/>
      <c r="M95" s="323">
        <f>'3.Konservasi Kopi Sembalun'!K38</f>
        <v>8</v>
      </c>
      <c r="N95" s="658"/>
      <c r="O95" s="324">
        <f>'3.Konservasi Kopi Sembalun'!L38</f>
        <v>8</v>
      </c>
      <c r="P95" s="658"/>
      <c r="Q95" s="324">
        <f>'3.Konservasi Kopi Sembalun'!M38</f>
        <v>8</v>
      </c>
      <c r="R95" s="658"/>
    </row>
    <row r="96" spans="2:18" s="30" customFormat="1" ht="15.95" customHeight="1">
      <c r="B96" s="679"/>
      <c r="C96" s="676"/>
      <c r="D96" s="328" t="s">
        <v>264</v>
      </c>
      <c r="E96" s="307" t="s">
        <v>265</v>
      </c>
      <c r="F96" s="305" t="s">
        <v>45</v>
      </c>
      <c r="G96" s="327">
        <v>0</v>
      </c>
      <c r="H96" s="658"/>
      <c r="I96" s="327">
        <v>0</v>
      </c>
      <c r="J96" s="658"/>
      <c r="K96" s="327">
        <f>'3.Konservasi Kopi Sembalun'!J39</f>
        <v>0</v>
      </c>
      <c r="L96" s="658"/>
      <c r="M96" s="323">
        <f>'3.Konservasi Kopi Sembalun'!K39</f>
        <v>1</v>
      </c>
      <c r="N96" s="658"/>
      <c r="O96" s="324">
        <f>'3.Konservasi Kopi Sembalun'!L39</f>
        <v>1</v>
      </c>
      <c r="P96" s="658"/>
      <c r="Q96" s="324">
        <f>'3.Konservasi Kopi Sembalun'!M39</f>
        <v>1</v>
      </c>
      <c r="R96" s="658"/>
    </row>
    <row r="97" spans="2:18" s="30" customFormat="1" ht="15.95" customHeight="1">
      <c r="B97" s="679"/>
      <c r="C97" s="676"/>
      <c r="D97" s="328" t="s">
        <v>171</v>
      </c>
      <c r="E97" s="307" t="s">
        <v>172</v>
      </c>
      <c r="F97" s="305" t="s">
        <v>45</v>
      </c>
      <c r="G97" s="327">
        <v>0</v>
      </c>
      <c r="H97" s="658"/>
      <c r="I97" s="327">
        <v>0</v>
      </c>
      <c r="J97" s="658"/>
      <c r="K97" s="327">
        <f>'3.Konservasi Kopi Sembalun'!J40</f>
        <v>5</v>
      </c>
      <c r="L97" s="658"/>
      <c r="M97" s="323">
        <f>'3.Konservasi Kopi Sembalun'!K40</f>
        <v>5</v>
      </c>
      <c r="N97" s="658"/>
      <c r="O97" s="324">
        <f>'3.Konservasi Kopi Sembalun'!L40</f>
        <v>5</v>
      </c>
      <c r="P97" s="658"/>
      <c r="Q97" s="324">
        <f>'3.Konservasi Kopi Sembalun'!M40</f>
        <v>5</v>
      </c>
      <c r="R97" s="658"/>
    </row>
    <row r="98" spans="2:18" s="30" customFormat="1" ht="15.95" customHeight="1">
      <c r="B98" s="679"/>
      <c r="C98" s="676"/>
      <c r="D98" s="328" t="s">
        <v>266</v>
      </c>
      <c r="E98" s="307" t="s">
        <v>267</v>
      </c>
      <c r="F98" s="305" t="s">
        <v>45</v>
      </c>
      <c r="G98" s="327">
        <v>0</v>
      </c>
      <c r="H98" s="658"/>
      <c r="I98" s="327">
        <v>0</v>
      </c>
      <c r="J98" s="658"/>
      <c r="K98" s="327">
        <f>'3.Konservasi Kopi Sembalun'!J41</f>
        <v>0</v>
      </c>
      <c r="L98" s="658"/>
      <c r="M98" s="323">
        <f>'3.Konservasi Kopi Sembalun'!K41</f>
        <v>2</v>
      </c>
      <c r="N98" s="658"/>
      <c r="O98" s="324">
        <f>'3.Konservasi Kopi Sembalun'!L41</f>
        <v>2</v>
      </c>
      <c r="P98" s="658"/>
      <c r="Q98" s="324">
        <f>'3.Konservasi Kopi Sembalun'!M41</f>
        <v>2</v>
      </c>
      <c r="R98" s="658"/>
    </row>
    <row r="99" spans="2:18" s="30" customFormat="1" ht="15.95" customHeight="1">
      <c r="B99" s="679"/>
      <c r="C99" s="676"/>
      <c r="D99" s="685" t="s">
        <v>334</v>
      </c>
      <c r="E99" s="671"/>
      <c r="F99" s="671"/>
      <c r="G99" s="333"/>
      <c r="H99" s="658"/>
      <c r="I99" s="334"/>
      <c r="J99" s="658"/>
      <c r="K99" s="334"/>
      <c r="L99" s="658"/>
      <c r="M99" s="334"/>
      <c r="N99" s="658"/>
      <c r="O99" s="335"/>
      <c r="P99" s="658"/>
      <c r="Q99" s="335"/>
      <c r="R99" s="658"/>
    </row>
    <row r="100" spans="2:18" s="30" customFormat="1" ht="15.95" customHeight="1">
      <c r="B100" s="679"/>
      <c r="C100" s="676"/>
      <c r="D100" s="328" t="s">
        <v>268</v>
      </c>
      <c r="E100" s="307" t="s">
        <v>269</v>
      </c>
      <c r="F100" s="305" t="s">
        <v>45</v>
      </c>
      <c r="G100" s="327">
        <v>0</v>
      </c>
      <c r="H100" s="658"/>
      <c r="I100" s="327">
        <v>0</v>
      </c>
      <c r="J100" s="658"/>
      <c r="K100" s="323">
        <f>'3.Konservasi Kopi Sembalun'!J43</f>
        <v>2</v>
      </c>
      <c r="L100" s="658"/>
      <c r="M100" s="323">
        <f>'3.Konservasi Kopi Sembalun'!K43</f>
        <v>2</v>
      </c>
      <c r="N100" s="658"/>
      <c r="O100" s="324">
        <f>'3.Konservasi Kopi Sembalun'!L43</f>
        <v>2</v>
      </c>
      <c r="P100" s="658"/>
      <c r="Q100" s="324">
        <f>'3.Konservasi Kopi Sembalun'!M43</f>
        <v>2</v>
      </c>
      <c r="R100" s="658"/>
    </row>
    <row r="101" spans="2:18" s="30" customFormat="1" ht="15.95" customHeight="1">
      <c r="B101" s="679"/>
      <c r="C101" s="676"/>
      <c r="D101" s="328" t="s">
        <v>270</v>
      </c>
      <c r="E101" s="307" t="s">
        <v>271</v>
      </c>
      <c r="F101" s="305" t="s">
        <v>45</v>
      </c>
      <c r="G101" s="327">
        <v>0</v>
      </c>
      <c r="H101" s="658"/>
      <c r="I101" s="327">
        <v>0</v>
      </c>
      <c r="J101" s="658"/>
      <c r="K101" s="323">
        <f>'3.Konservasi Kopi Sembalun'!J44</f>
        <v>3</v>
      </c>
      <c r="L101" s="658"/>
      <c r="M101" s="323">
        <f>'3.Konservasi Kopi Sembalun'!K44</f>
        <v>3</v>
      </c>
      <c r="N101" s="658"/>
      <c r="O101" s="324">
        <f>'3.Konservasi Kopi Sembalun'!L44</f>
        <v>3</v>
      </c>
      <c r="P101" s="658"/>
      <c r="Q101" s="324">
        <f>'3.Konservasi Kopi Sembalun'!M44</f>
        <v>3</v>
      </c>
      <c r="R101" s="658"/>
    </row>
    <row r="102" spans="2:18" s="30" customFormat="1" ht="15.95" customHeight="1">
      <c r="B102" s="679"/>
      <c r="C102" s="676"/>
      <c r="D102" s="328" t="s">
        <v>272</v>
      </c>
      <c r="E102" s="307" t="s">
        <v>273</v>
      </c>
      <c r="F102" s="305" t="s">
        <v>45</v>
      </c>
      <c r="G102" s="327">
        <v>0</v>
      </c>
      <c r="H102" s="658"/>
      <c r="I102" s="327">
        <v>0</v>
      </c>
      <c r="J102" s="658"/>
      <c r="K102" s="323">
        <f>'3.Konservasi Kopi Sembalun'!J45</f>
        <v>4</v>
      </c>
      <c r="L102" s="658"/>
      <c r="M102" s="323">
        <f>'3.Konservasi Kopi Sembalun'!K45</f>
        <v>4</v>
      </c>
      <c r="N102" s="658"/>
      <c r="O102" s="324">
        <f>'3.Konservasi Kopi Sembalun'!L45</f>
        <v>4</v>
      </c>
      <c r="P102" s="658"/>
      <c r="Q102" s="324">
        <f>'3.Konservasi Kopi Sembalun'!M45</f>
        <v>4</v>
      </c>
      <c r="R102" s="658"/>
    </row>
    <row r="103" spans="2:18" s="30" customFormat="1" ht="15.95" customHeight="1">
      <c r="B103" s="679"/>
      <c r="C103" s="676"/>
      <c r="D103" s="328" t="s">
        <v>274</v>
      </c>
      <c r="E103" s="307" t="s">
        <v>275</v>
      </c>
      <c r="F103" s="305" t="s">
        <v>45</v>
      </c>
      <c r="G103" s="327">
        <v>0</v>
      </c>
      <c r="H103" s="658"/>
      <c r="I103" s="327">
        <v>0</v>
      </c>
      <c r="J103" s="658"/>
      <c r="K103" s="323">
        <f>'3.Konservasi Kopi Sembalun'!J46</f>
        <v>7</v>
      </c>
      <c r="L103" s="658"/>
      <c r="M103" s="323">
        <f>'3.Konservasi Kopi Sembalun'!K46</f>
        <v>7</v>
      </c>
      <c r="N103" s="658"/>
      <c r="O103" s="324">
        <f>'3.Konservasi Kopi Sembalun'!L46</f>
        <v>7</v>
      </c>
      <c r="P103" s="658"/>
      <c r="Q103" s="324">
        <f>'3.Konservasi Kopi Sembalun'!M46</f>
        <v>7</v>
      </c>
      <c r="R103" s="658"/>
    </row>
    <row r="104" spans="2:18" s="30" customFormat="1" ht="15.95" customHeight="1">
      <c r="B104" s="679"/>
      <c r="C104" s="676"/>
      <c r="D104" s="328" t="s">
        <v>276</v>
      </c>
      <c r="E104" s="307" t="s">
        <v>277</v>
      </c>
      <c r="F104" s="305" t="s">
        <v>45</v>
      </c>
      <c r="G104" s="327">
        <v>0</v>
      </c>
      <c r="H104" s="658"/>
      <c r="I104" s="327">
        <v>0</v>
      </c>
      <c r="J104" s="658"/>
      <c r="K104" s="323">
        <f>'3.Konservasi Kopi Sembalun'!J47</f>
        <v>2</v>
      </c>
      <c r="L104" s="658"/>
      <c r="M104" s="323">
        <f>'3.Konservasi Kopi Sembalun'!K47</f>
        <v>2</v>
      </c>
      <c r="N104" s="658"/>
      <c r="O104" s="324">
        <f>'3.Konservasi Kopi Sembalun'!L47</f>
        <v>2</v>
      </c>
      <c r="P104" s="658"/>
      <c r="Q104" s="324">
        <f>'3.Konservasi Kopi Sembalun'!M47</f>
        <v>2</v>
      </c>
      <c r="R104" s="658"/>
    </row>
    <row r="105" spans="2:18" s="30" customFormat="1" ht="15.95" customHeight="1">
      <c r="B105" s="679"/>
      <c r="C105" s="676"/>
      <c r="D105" s="328" t="s">
        <v>278</v>
      </c>
      <c r="E105" s="329" t="s">
        <v>279</v>
      </c>
      <c r="F105" s="305" t="s">
        <v>45</v>
      </c>
      <c r="G105" s="327">
        <v>0</v>
      </c>
      <c r="H105" s="658"/>
      <c r="I105" s="327">
        <v>0</v>
      </c>
      <c r="J105" s="658"/>
      <c r="K105" s="323">
        <f>'3.Konservasi Kopi Sembalun'!J48</f>
        <v>0</v>
      </c>
      <c r="L105" s="658"/>
      <c r="M105" s="323">
        <f>'3.Konservasi Kopi Sembalun'!K48</f>
        <v>4</v>
      </c>
      <c r="N105" s="658"/>
      <c r="O105" s="324">
        <f>'3.Konservasi Kopi Sembalun'!L48</f>
        <v>4</v>
      </c>
      <c r="P105" s="658"/>
      <c r="Q105" s="324">
        <f>'3.Konservasi Kopi Sembalun'!M48</f>
        <v>4</v>
      </c>
      <c r="R105" s="658"/>
    </row>
    <row r="106" spans="2:18" s="30" customFormat="1" ht="15.95" customHeight="1">
      <c r="B106" s="679"/>
      <c r="C106" s="676"/>
      <c r="D106" s="328" t="s">
        <v>280</v>
      </c>
      <c r="E106" s="307" t="s">
        <v>281</v>
      </c>
      <c r="F106" s="305" t="s">
        <v>45</v>
      </c>
      <c r="G106" s="327">
        <v>0</v>
      </c>
      <c r="H106" s="658"/>
      <c r="I106" s="327">
        <v>0</v>
      </c>
      <c r="J106" s="658"/>
      <c r="K106" s="323">
        <f>'3.Konservasi Kopi Sembalun'!J49</f>
        <v>1</v>
      </c>
      <c r="L106" s="658"/>
      <c r="M106" s="323">
        <f>'3.Konservasi Kopi Sembalun'!K49</f>
        <v>1</v>
      </c>
      <c r="N106" s="658"/>
      <c r="O106" s="324">
        <f>'3.Konservasi Kopi Sembalun'!L49</f>
        <v>1</v>
      </c>
      <c r="P106" s="658"/>
      <c r="Q106" s="324">
        <f>'3.Konservasi Kopi Sembalun'!M49</f>
        <v>1</v>
      </c>
      <c r="R106" s="658"/>
    </row>
    <row r="107" spans="2:18" s="30" customFormat="1" ht="15.95" customHeight="1">
      <c r="B107" s="679"/>
      <c r="C107" s="676"/>
      <c r="D107" s="328" t="s">
        <v>282</v>
      </c>
      <c r="E107" s="307" t="s">
        <v>283</v>
      </c>
      <c r="F107" s="305" t="s">
        <v>45</v>
      </c>
      <c r="G107" s="327">
        <v>0</v>
      </c>
      <c r="H107" s="658"/>
      <c r="I107" s="327">
        <v>0</v>
      </c>
      <c r="J107" s="658"/>
      <c r="K107" s="323">
        <f>'3.Konservasi Kopi Sembalun'!J50</f>
        <v>3</v>
      </c>
      <c r="L107" s="658"/>
      <c r="M107" s="323">
        <f>'3.Konservasi Kopi Sembalun'!K50</f>
        <v>3</v>
      </c>
      <c r="N107" s="658"/>
      <c r="O107" s="324">
        <f>'3.Konservasi Kopi Sembalun'!L50</f>
        <v>3</v>
      </c>
      <c r="P107" s="658"/>
      <c r="Q107" s="324">
        <f>'3.Konservasi Kopi Sembalun'!M50</f>
        <v>3</v>
      </c>
      <c r="R107" s="658"/>
    </row>
    <row r="108" spans="2:18" s="30" customFormat="1" ht="15.95" customHeight="1">
      <c r="B108" s="679"/>
      <c r="C108" s="676"/>
      <c r="D108" s="328" t="s">
        <v>284</v>
      </c>
      <c r="E108" s="307" t="s">
        <v>285</v>
      </c>
      <c r="F108" s="305" t="s">
        <v>45</v>
      </c>
      <c r="G108" s="327">
        <v>0</v>
      </c>
      <c r="H108" s="658"/>
      <c r="I108" s="327">
        <v>0</v>
      </c>
      <c r="J108" s="658"/>
      <c r="K108" s="323">
        <f>'3.Konservasi Kopi Sembalun'!J51</f>
        <v>2</v>
      </c>
      <c r="L108" s="658"/>
      <c r="M108" s="323">
        <f>'3.Konservasi Kopi Sembalun'!K51</f>
        <v>2</v>
      </c>
      <c r="N108" s="658"/>
      <c r="O108" s="324">
        <f>'3.Konservasi Kopi Sembalun'!L51</f>
        <v>2</v>
      </c>
      <c r="P108" s="658"/>
      <c r="Q108" s="324">
        <f>'3.Konservasi Kopi Sembalun'!M51</f>
        <v>2</v>
      </c>
      <c r="R108" s="658"/>
    </row>
    <row r="109" spans="2:18" s="30" customFormat="1" ht="15.95" customHeight="1">
      <c r="B109" s="679"/>
      <c r="C109" s="676"/>
      <c r="D109" s="328" t="s">
        <v>203</v>
      </c>
      <c r="E109" s="307" t="s">
        <v>286</v>
      </c>
      <c r="F109" s="305" t="s">
        <v>45</v>
      </c>
      <c r="G109" s="327">
        <v>0</v>
      </c>
      <c r="H109" s="658"/>
      <c r="I109" s="327">
        <v>0</v>
      </c>
      <c r="J109" s="658"/>
      <c r="K109" s="323">
        <f>'3.Konservasi Kopi Sembalun'!J52</f>
        <v>2</v>
      </c>
      <c r="L109" s="658"/>
      <c r="M109" s="323">
        <f>'3.Konservasi Kopi Sembalun'!K52</f>
        <v>2</v>
      </c>
      <c r="N109" s="658"/>
      <c r="O109" s="324">
        <f>'3.Konservasi Kopi Sembalun'!L52</f>
        <v>2</v>
      </c>
      <c r="P109" s="658"/>
      <c r="Q109" s="324">
        <f>'3.Konservasi Kopi Sembalun'!M52</f>
        <v>2</v>
      </c>
      <c r="R109" s="658"/>
    </row>
    <row r="110" spans="2:18" s="30" customFormat="1" ht="15.95" customHeight="1">
      <c r="B110" s="679"/>
      <c r="C110" s="676"/>
      <c r="D110" s="328" t="s">
        <v>287</v>
      </c>
      <c r="E110" s="307" t="s">
        <v>288</v>
      </c>
      <c r="F110" s="305" t="s">
        <v>45</v>
      </c>
      <c r="G110" s="327">
        <v>0</v>
      </c>
      <c r="H110" s="658"/>
      <c r="I110" s="327">
        <v>0</v>
      </c>
      <c r="J110" s="658"/>
      <c r="K110" s="323">
        <f>'3.Konservasi Kopi Sembalun'!J53</f>
        <v>2</v>
      </c>
      <c r="L110" s="658"/>
      <c r="M110" s="323">
        <f>'3.Konservasi Kopi Sembalun'!K53</f>
        <v>2</v>
      </c>
      <c r="N110" s="658"/>
      <c r="O110" s="324">
        <f>'3.Konservasi Kopi Sembalun'!L53</f>
        <v>2</v>
      </c>
      <c r="P110" s="658"/>
      <c r="Q110" s="324">
        <f>'3.Konservasi Kopi Sembalun'!M53</f>
        <v>2</v>
      </c>
      <c r="R110" s="658"/>
    </row>
    <row r="111" spans="2:18" s="30" customFormat="1" ht="15.95" customHeight="1">
      <c r="B111" s="679"/>
      <c r="C111" s="676"/>
      <c r="D111" s="328" t="s">
        <v>201</v>
      </c>
      <c r="E111" s="307" t="s">
        <v>202</v>
      </c>
      <c r="F111" s="305" t="s">
        <v>45</v>
      </c>
      <c r="G111" s="327">
        <v>0</v>
      </c>
      <c r="H111" s="658"/>
      <c r="I111" s="327">
        <v>0</v>
      </c>
      <c r="J111" s="658"/>
      <c r="K111" s="323">
        <f>'3.Konservasi Kopi Sembalun'!J54</f>
        <v>8</v>
      </c>
      <c r="L111" s="658"/>
      <c r="M111" s="323">
        <f>'3.Konservasi Kopi Sembalun'!K54</f>
        <v>8</v>
      </c>
      <c r="N111" s="658"/>
      <c r="O111" s="324">
        <f>'3.Konservasi Kopi Sembalun'!L54</f>
        <v>9</v>
      </c>
      <c r="P111" s="658"/>
      <c r="Q111" s="324">
        <f>'3.Konservasi Kopi Sembalun'!M54</f>
        <v>9</v>
      </c>
      <c r="R111" s="658"/>
    </row>
    <row r="112" spans="2:18" s="30" customFormat="1" ht="15.95" customHeight="1">
      <c r="B112" s="679"/>
      <c r="C112" s="676"/>
      <c r="D112" s="328" t="s">
        <v>289</v>
      </c>
      <c r="E112" s="307" t="s">
        <v>290</v>
      </c>
      <c r="F112" s="305" t="s">
        <v>45</v>
      </c>
      <c r="G112" s="327">
        <v>0</v>
      </c>
      <c r="H112" s="658"/>
      <c r="I112" s="327">
        <v>0</v>
      </c>
      <c r="J112" s="658"/>
      <c r="K112" s="323">
        <f>'3.Konservasi Kopi Sembalun'!J55</f>
        <v>0</v>
      </c>
      <c r="L112" s="658"/>
      <c r="M112" s="323">
        <f>'3.Konservasi Kopi Sembalun'!K55</f>
        <v>3</v>
      </c>
      <c r="N112" s="658"/>
      <c r="O112" s="324">
        <f>'3.Konservasi Kopi Sembalun'!L55</f>
        <v>3</v>
      </c>
      <c r="P112" s="658"/>
      <c r="Q112" s="324">
        <f>'3.Konservasi Kopi Sembalun'!M55</f>
        <v>3</v>
      </c>
      <c r="R112" s="658"/>
    </row>
    <row r="113" spans="2:18" s="30" customFormat="1" ht="15.95" customHeight="1">
      <c r="B113" s="679"/>
      <c r="C113" s="676"/>
      <c r="D113" s="328" t="s">
        <v>205</v>
      </c>
      <c r="E113" s="307" t="s">
        <v>206</v>
      </c>
      <c r="F113" s="305" t="s">
        <v>45</v>
      </c>
      <c r="G113" s="327">
        <v>0</v>
      </c>
      <c r="H113" s="658"/>
      <c r="I113" s="327">
        <v>0</v>
      </c>
      <c r="J113" s="658"/>
      <c r="K113" s="323">
        <f>'3.Konservasi Kopi Sembalun'!J56</f>
        <v>12</v>
      </c>
      <c r="L113" s="658"/>
      <c r="M113" s="323">
        <f>'3.Konservasi Kopi Sembalun'!K56</f>
        <v>12</v>
      </c>
      <c r="N113" s="658"/>
      <c r="O113" s="324">
        <f>'3.Konservasi Kopi Sembalun'!L56</f>
        <v>12</v>
      </c>
      <c r="P113" s="658"/>
      <c r="Q113" s="324">
        <f>'3.Konservasi Kopi Sembalun'!M56</f>
        <v>12</v>
      </c>
      <c r="R113" s="658"/>
    </row>
    <row r="114" spans="2:18" s="30" customFormat="1" ht="15.95" customHeight="1">
      <c r="B114" s="679"/>
      <c r="C114" s="676"/>
      <c r="D114" s="328" t="s">
        <v>211</v>
      </c>
      <c r="E114" s="307" t="s">
        <v>212</v>
      </c>
      <c r="F114" s="305" t="s">
        <v>45</v>
      </c>
      <c r="G114" s="327">
        <v>0</v>
      </c>
      <c r="H114" s="658"/>
      <c r="I114" s="327">
        <v>0</v>
      </c>
      <c r="J114" s="658"/>
      <c r="K114" s="323">
        <f>'3.Konservasi Kopi Sembalun'!J57</f>
        <v>7</v>
      </c>
      <c r="L114" s="658"/>
      <c r="M114" s="323">
        <f>'3.Konservasi Kopi Sembalun'!K57</f>
        <v>7</v>
      </c>
      <c r="N114" s="658"/>
      <c r="O114" s="324">
        <f>'3.Konservasi Kopi Sembalun'!L57</f>
        <v>7</v>
      </c>
      <c r="P114" s="658"/>
      <c r="Q114" s="324">
        <f>'3.Konservasi Kopi Sembalun'!M57</f>
        <v>7</v>
      </c>
      <c r="R114" s="658"/>
    </row>
    <row r="115" spans="2:18" s="30" customFormat="1" ht="15.95" customHeight="1">
      <c r="B115" s="679"/>
      <c r="C115" s="676"/>
      <c r="D115" s="328" t="s">
        <v>215</v>
      </c>
      <c r="E115" s="307" t="s">
        <v>291</v>
      </c>
      <c r="F115" s="305" t="s">
        <v>45</v>
      </c>
      <c r="G115" s="327">
        <v>0</v>
      </c>
      <c r="H115" s="658"/>
      <c r="I115" s="327">
        <v>0</v>
      </c>
      <c r="J115" s="658"/>
      <c r="K115" s="323">
        <f>'3.Konservasi Kopi Sembalun'!J58</f>
        <v>3</v>
      </c>
      <c r="L115" s="658"/>
      <c r="M115" s="323">
        <f>'3.Konservasi Kopi Sembalun'!K58</f>
        <v>3</v>
      </c>
      <c r="N115" s="658"/>
      <c r="O115" s="324">
        <f>'3.Konservasi Kopi Sembalun'!L58</f>
        <v>3</v>
      </c>
      <c r="P115" s="658"/>
      <c r="Q115" s="324">
        <f>'3.Konservasi Kopi Sembalun'!M58</f>
        <v>3</v>
      </c>
      <c r="R115" s="658"/>
    </row>
    <row r="116" spans="2:18" s="30" customFormat="1" ht="15.95" customHeight="1">
      <c r="B116" s="679"/>
      <c r="C116" s="676"/>
      <c r="D116" s="328" t="s">
        <v>292</v>
      </c>
      <c r="E116" s="336" t="s">
        <v>293</v>
      </c>
      <c r="F116" s="305" t="s">
        <v>45</v>
      </c>
      <c r="G116" s="327">
        <v>0</v>
      </c>
      <c r="H116" s="658"/>
      <c r="I116" s="327">
        <v>0</v>
      </c>
      <c r="J116" s="658"/>
      <c r="K116" s="323">
        <f>'3.Konservasi Kopi Sembalun'!J59</f>
        <v>2</v>
      </c>
      <c r="L116" s="658"/>
      <c r="M116" s="323">
        <f>'3.Konservasi Kopi Sembalun'!K59</f>
        <v>2</v>
      </c>
      <c r="N116" s="658"/>
      <c r="O116" s="324">
        <f>'3.Konservasi Kopi Sembalun'!L59</f>
        <v>2</v>
      </c>
      <c r="P116" s="658"/>
      <c r="Q116" s="324">
        <f>'3.Konservasi Kopi Sembalun'!M59</f>
        <v>2</v>
      </c>
      <c r="R116" s="658"/>
    </row>
    <row r="117" spans="2:18" s="30" customFormat="1" ht="15.95" customHeight="1">
      <c r="B117" s="679"/>
      <c r="C117" s="676"/>
      <c r="D117" s="328" t="s">
        <v>294</v>
      </c>
      <c r="E117" s="307" t="s">
        <v>218</v>
      </c>
      <c r="F117" s="305" t="s">
        <v>45</v>
      </c>
      <c r="G117" s="327">
        <v>0</v>
      </c>
      <c r="H117" s="658"/>
      <c r="I117" s="327">
        <v>0</v>
      </c>
      <c r="J117" s="658"/>
      <c r="K117" s="323">
        <f>'3.Konservasi Kopi Sembalun'!J60</f>
        <v>5</v>
      </c>
      <c r="L117" s="658"/>
      <c r="M117" s="323">
        <f>'3.Konservasi Kopi Sembalun'!K60</f>
        <v>5</v>
      </c>
      <c r="N117" s="658"/>
      <c r="O117" s="324">
        <f>'3.Konservasi Kopi Sembalun'!L60</f>
        <v>5</v>
      </c>
      <c r="P117" s="658"/>
      <c r="Q117" s="324">
        <f>'3.Konservasi Kopi Sembalun'!M60</f>
        <v>5</v>
      </c>
      <c r="R117" s="658"/>
    </row>
    <row r="118" spans="2:18" s="30" customFormat="1" ht="15.95" customHeight="1">
      <c r="B118" s="679"/>
      <c r="C118" s="676"/>
      <c r="D118" s="328" t="s">
        <v>219</v>
      </c>
      <c r="E118" s="307" t="s">
        <v>220</v>
      </c>
      <c r="F118" s="308" t="s">
        <v>45</v>
      </c>
      <c r="G118" s="327">
        <v>0</v>
      </c>
      <c r="H118" s="658"/>
      <c r="I118" s="327">
        <v>0</v>
      </c>
      <c r="J118" s="658"/>
      <c r="K118" s="323">
        <f>'3.Konservasi Kopi Sembalun'!J61</f>
        <v>2</v>
      </c>
      <c r="L118" s="658"/>
      <c r="M118" s="323">
        <f>'3.Konservasi Kopi Sembalun'!K61</f>
        <v>2</v>
      </c>
      <c r="N118" s="658"/>
      <c r="O118" s="324">
        <f>'3.Konservasi Kopi Sembalun'!L61</f>
        <v>3</v>
      </c>
      <c r="P118" s="658"/>
      <c r="Q118" s="324">
        <f>'3.Konservasi Kopi Sembalun'!M61</f>
        <v>3</v>
      </c>
      <c r="R118" s="658"/>
    </row>
    <row r="119" spans="2:18" s="30" customFormat="1" ht="15.95" customHeight="1">
      <c r="B119" s="679"/>
      <c r="C119" s="676"/>
      <c r="D119" s="330" t="s">
        <v>223</v>
      </c>
      <c r="E119" s="311" t="s">
        <v>224</v>
      </c>
      <c r="F119" s="305" t="s">
        <v>45</v>
      </c>
      <c r="G119" s="327">
        <v>0</v>
      </c>
      <c r="H119" s="658"/>
      <c r="I119" s="327">
        <v>0</v>
      </c>
      <c r="J119" s="658"/>
      <c r="K119" s="323">
        <f>'3.Konservasi Kopi Sembalun'!J62</f>
        <v>12</v>
      </c>
      <c r="L119" s="658"/>
      <c r="M119" s="323">
        <f>'3.Konservasi Kopi Sembalun'!K62</f>
        <v>12</v>
      </c>
      <c r="N119" s="658"/>
      <c r="O119" s="324">
        <f>'3.Konservasi Kopi Sembalun'!L62</f>
        <v>13</v>
      </c>
      <c r="P119" s="658"/>
      <c r="Q119" s="324">
        <f>'3.Konservasi Kopi Sembalun'!M62</f>
        <v>13</v>
      </c>
      <c r="R119" s="658"/>
    </row>
    <row r="120" spans="2:18" s="30" customFormat="1" ht="15.95" customHeight="1">
      <c r="B120" s="679"/>
      <c r="C120" s="676"/>
      <c r="D120" s="330" t="s">
        <v>225</v>
      </c>
      <c r="E120" s="311" t="s">
        <v>226</v>
      </c>
      <c r="F120" s="305" t="s">
        <v>45</v>
      </c>
      <c r="G120" s="327">
        <v>0</v>
      </c>
      <c r="H120" s="658"/>
      <c r="I120" s="327">
        <v>0</v>
      </c>
      <c r="J120" s="658"/>
      <c r="K120" s="323">
        <f>'3.Konservasi Kopi Sembalun'!J63</f>
        <v>15</v>
      </c>
      <c r="L120" s="658"/>
      <c r="M120" s="323">
        <f>'3.Konservasi Kopi Sembalun'!K63</f>
        <v>15</v>
      </c>
      <c r="N120" s="658"/>
      <c r="O120" s="324">
        <f>'3.Konservasi Kopi Sembalun'!L63</f>
        <v>16</v>
      </c>
      <c r="P120" s="658"/>
      <c r="Q120" s="324">
        <f>'3.Konservasi Kopi Sembalun'!M63</f>
        <v>16</v>
      </c>
      <c r="R120" s="658"/>
    </row>
    <row r="121" spans="2:18" s="30" customFormat="1" ht="15.95" customHeight="1">
      <c r="B121" s="679"/>
      <c r="C121" s="676"/>
      <c r="D121" s="685" t="s">
        <v>113</v>
      </c>
      <c r="E121" s="671"/>
      <c r="F121" s="671"/>
      <c r="G121" s="333"/>
      <c r="H121" s="658"/>
      <c r="I121" s="334"/>
      <c r="J121" s="658"/>
      <c r="K121" s="323"/>
      <c r="L121" s="658"/>
      <c r="M121" s="323"/>
      <c r="N121" s="658"/>
      <c r="O121" s="324"/>
      <c r="P121" s="658"/>
      <c r="Q121" s="324"/>
      <c r="R121" s="658"/>
    </row>
    <row r="122" spans="2:18" s="30" customFormat="1" ht="15.95" customHeight="1">
      <c r="B122" s="679"/>
      <c r="C122" s="676"/>
      <c r="D122" s="328" t="s">
        <v>295</v>
      </c>
      <c r="E122" s="307" t="s">
        <v>296</v>
      </c>
      <c r="F122" s="305" t="s">
        <v>45</v>
      </c>
      <c r="G122" s="327">
        <v>0</v>
      </c>
      <c r="H122" s="658"/>
      <c r="I122" s="327">
        <v>0</v>
      </c>
      <c r="J122" s="658"/>
      <c r="K122" s="323">
        <f>'3.Konservasi Kopi Sembalun'!J65</f>
        <v>1</v>
      </c>
      <c r="L122" s="658"/>
      <c r="M122" s="323">
        <f>'3.Konservasi Kopi Sembalun'!K65</f>
        <v>1</v>
      </c>
      <c r="N122" s="658"/>
      <c r="O122" s="324">
        <f>'3.Konservasi Kopi Sembalun'!L65</f>
        <v>1</v>
      </c>
      <c r="P122" s="658"/>
      <c r="Q122" s="324">
        <f>'3.Konservasi Kopi Sembalun'!M65</f>
        <v>1</v>
      </c>
      <c r="R122" s="658"/>
    </row>
    <row r="123" spans="2:18" s="30" customFormat="1" ht="15.95" customHeight="1">
      <c r="B123" s="679"/>
      <c r="C123" s="676"/>
      <c r="D123" s="328" t="s">
        <v>297</v>
      </c>
      <c r="E123" s="307" t="s">
        <v>298</v>
      </c>
      <c r="F123" s="308" t="s">
        <v>45</v>
      </c>
      <c r="G123" s="327">
        <v>0</v>
      </c>
      <c r="H123" s="658"/>
      <c r="I123" s="327">
        <v>0</v>
      </c>
      <c r="J123" s="658"/>
      <c r="K123" s="323">
        <f>'3.Konservasi Kopi Sembalun'!J66</f>
        <v>3</v>
      </c>
      <c r="L123" s="658"/>
      <c r="M123" s="323">
        <f>'3.Konservasi Kopi Sembalun'!K66</f>
        <v>3</v>
      </c>
      <c r="N123" s="658"/>
      <c r="O123" s="324">
        <f>'3.Konservasi Kopi Sembalun'!L66</f>
        <v>3</v>
      </c>
      <c r="P123" s="658"/>
      <c r="Q123" s="324">
        <f>'3.Konservasi Kopi Sembalun'!M66</f>
        <v>3</v>
      </c>
      <c r="R123" s="658"/>
    </row>
    <row r="124" spans="2:18" s="30" customFormat="1" ht="15.95" customHeight="1">
      <c r="B124" s="679"/>
      <c r="C124" s="676"/>
      <c r="D124" s="328" t="s">
        <v>299</v>
      </c>
      <c r="E124" s="307" t="s">
        <v>300</v>
      </c>
      <c r="F124" s="305" t="s">
        <v>45</v>
      </c>
      <c r="G124" s="327">
        <v>0</v>
      </c>
      <c r="H124" s="658"/>
      <c r="I124" s="327">
        <v>0</v>
      </c>
      <c r="J124" s="658"/>
      <c r="K124" s="323">
        <f>'3.Konservasi Kopi Sembalun'!J67</f>
        <v>11</v>
      </c>
      <c r="L124" s="658"/>
      <c r="M124" s="323">
        <f>'3.Konservasi Kopi Sembalun'!K67</f>
        <v>11</v>
      </c>
      <c r="N124" s="658"/>
      <c r="O124" s="324">
        <f>'3.Konservasi Kopi Sembalun'!L67</f>
        <v>11</v>
      </c>
      <c r="P124" s="658"/>
      <c r="Q124" s="324">
        <f>'3.Konservasi Kopi Sembalun'!M67</f>
        <v>11</v>
      </c>
      <c r="R124" s="658"/>
    </row>
    <row r="125" spans="2:18" s="30" customFormat="1" ht="15.95" customHeight="1">
      <c r="B125" s="679"/>
      <c r="C125" s="676"/>
      <c r="D125" s="328" t="s">
        <v>301</v>
      </c>
      <c r="E125" s="307" t="s">
        <v>302</v>
      </c>
      <c r="F125" s="305" t="s">
        <v>45</v>
      </c>
      <c r="G125" s="327">
        <v>0</v>
      </c>
      <c r="H125" s="658"/>
      <c r="I125" s="327">
        <v>0</v>
      </c>
      <c r="J125" s="658"/>
      <c r="K125" s="323">
        <f>'3.Konservasi Kopi Sembalun'!J68</f>
        <v>0</v>
      </c>
      <c r="L125" s="658"/>
      <c r="M125" s="323">
        <f>'3.Konservasi Kopi Sembalun'!K68</f>
        <v>2</v>
      </c>
      <c r="N125" s="658"/>
      <c r="O125" s="324">
        <f>'3.Konservasi Kopi Sembalun'!L68</f>
        <v>3</v>
      </c>
      <c r="P125" s="658"/>
      <c r="Q125" s="324">
        <f>'3.Konservasi Kopi Sembalun'!M68</f>
        <v>3</v>
      </c>
      <c r="R125" s="658"/>
    </row>
    <row r="126" spans="2:18" s="30" customFormat="1" ht="15.95" customHeight="1">
      <c r="B126" s="679"/>
      <c r="C126" s="676"/>
      <c r="D126" s="685" t="s">
        <v>233</v>
      </c>
      <c r="E126" s="671"/>
      <c r="F126" s="671"/>
      <c r="G126" s="333"/>
      <c r="H126" s="658"/>
      <c r="I126" s="334"/>
      <c r="J126" s="658"/>
      <c r="K126" s="334"/>
      <c r="L126" s="658"/>
      <c r="M126" s="334"/>
      <c r="N126" s="658"/>
      <c r="O126" s="335"/>
      <c r="P126" s="658"/>
      <c r="Q126" s="324"/>
      <c r="R126" s="658"/>
    </row>
    <row r="127" spans="2:18" s="30" customFormat="1" ht="15.95" customHeight="1">
      <c r="B127" s="679"/>
      <c r="C127" s="676"/>
      <c r="D127" s="328" t="s">
        <v>239</v>
      </c>
      <c r="E127" s="307" t="s">
        <v>240</v>
      </c>
      <c r="F127" s="305" t="s">
        <v>45</v>
      </c>
      <c r="G127" s="327">
        <v>0</v>
      </c>
      <c r="H127" s="658"/>
      <c r="I127" s="327">
        <v>0</v>
      </c>
      <c r="J127" s="658"/>
      <c r="K127" s="323">
        <f>'3.Konservasi Kopi Sembalun'!J70</f>
        <v>3</v>
      </c>
      <c r="L127" s="658"/>
      <c r="M127" s="323">
        <f>'3.Konservasi Kopi Sembalun'!K70</f>
        <v>3</v>
      </c>
      <c r="N127" s="658"/>
      <c r="O127" s="324">
        <f>'3.Konservasi Kopi Sembalun'!L70</f>
        <v>3</v>
      </c>
      <c r="P127" s="658"/>
      <c r="Q127" s="324">
        <f>'3.Konservasi Kopi Sembalun'!M70</f>
        <v>3</v>
      </c>
      <c r="R127" s="658"/>
    </row>
    <row r="128" spans="2:18" s="30" customFormat="1" ht="15.95" customHeight="1">
      <c r="B128" s="679"/>
      <c r="C128" s="676"/>
      <c r="D128" s="328" t="s">
        <v>304</v>
      </c>
      <c r="E128" s="307" t="s">
        <v>305</v>
      </c>
      <c r="F128" s="305" t="s">
        <v>45</v>
      </c>
      <c r="G128" s="327">
        <v>0</v>
      </c>
      <c r="H128" s="658"/>
      <c r="I128" s="327">
        <v>0</v>
      </c>
      <c r="J128" s="658"/>
      <c r="K128" s="323">
        <f>'3.Konservasi Kopi Sembalun'!J71</f>
        <v>2</v>
      </c>
      <c r="L128" s="658"/>
      <c r="M128" s="323">
        <f>'3.Konservasi Kopi Sembalun'!K71</f>
        <v>2</v>
      </c>
      <c r="N128" s="658"/>
      <c r="O128" s="324">
        <f>'3.Konservasi Kopi Sembalun'!L71</f>
        <v>2</v>
      </c>
      <c r="P128" s="658"/>
      <c r="Q128" s="324">
        <f>'3.Konservasi Kopi Sembalun'!M71</f>
        <v>2</v>
      </c>
      <c r="R128" s="658"/>
    </row>
    <row r="129" spans="2:18" s="30" customFormat="1" ht="15.95" customHeight="1">
      <c r="B129" s="679"/>
      <c r="C129" s="676"/>
      <c r="D129" s="328" t="s">
        <v>234</v>
      </c>
      <c r="E129" s="307" t="s">
        <v>235</v>
      </c>
      <c r="F129" s="305" t="s">
        <v>45</v>
      </c>
      <c r="G129" s="327">
        <v>0</v>
      </c>
      <c r="H129" s="658"/>
      <c r="I129" s="327">
        <v>0</v>
      </c>
      <c r="J129" s="658"/>
      <c r="K129" s="323">
        <f>'3.Konservasi Kopi Sembalun'!J72</f>
        <v>1</v>
      </c>
      <c r="L129" s="658"/>
      <c r="M129" s="323">
        <f>'3.Konservasi Kopi Sembalun'!K72</f>
        <v>1</v>
      </c>
      <c r="N129" s="658"/>
      <c r="O129" s="324">
        <f>'3.Konservasi Kopi Sembalun'!L72</f>
        <v>2</v>
      </c>
      <c r="P129" s="658"/>
      <c r="Q129" s="324">
        <f>'3.Konservasi Kopi Sembalun'!M72</f>
        <v>2</v>
      </c>
      <c r="R129" s="658"/>
    </row>
    <row r="130" spans="2:18" s="30" customFormat="1" ht="15.95" customHeight="1">
      <c r="B130" s="679"/>
      <c r="C130" s="676"/>
      <c r="D130" s="328" t="s">
        <v>237</v>
      </c>
      <c r="E130" s="307" t="s">
        <v>238</v>
      </c>
      <c r="F130" s="308" t="s">
        <v>45</v>
      </c>
      <c r="G130" s="327">
        <v>0</v>
      </c>
      <c r="H130" s="658"/>
      <c r="I130" s="327">
        <v>0</v>
      </c>
      <c r="J130" s="658"/>
      <c r="K130" s="323">
        <f>'3.Konservasi Kopi Sembalun'!J73</f>
        <v>4</v>
      </c>
      <c r="L130" s="658"/>
      <c r="M130" s="323">
        <f>'3.Konservasi Kopi Sembalun'!K73</f>
        <v>4</v>
      </c>
      <c r="N130" s="658"/>
      <c r="O130" s="324">
        <f>'3.Konservasi Kopi Sembalun'!L73</f>
        <v>4</v>
      </c>
      <c r="P130" s="658"/>
      <c r="Q130" s="324">
        <f>'3.Konservasi Kopi Sembalun'!M73</f>
        <v>4</v>
      </c>
      <c r="R130" s="658"/>
    </row>
    <row r="131" spans="2:18" s="30" customFormat="1" ht="15.95" customHeight="1">
      <c r="B131" s="679"/>
      <c r="C131" s="676"/>
      <c r="D131" s="328" t="s">
        <v>306</v>
      </c>
      <c r="E131" s="307" t="s">
        <v>307</v>
      </c>
      <c r="F131" s="308" t="s">
        <v>45</v>
      </c>
      <c r="G131" s="337">
        <v>0</v>
      </c>
      <c r="H131" s="658"/>
      <c r="I131" s="327">
        <v>0</v>
      </c>
      <c r="J131" s="658"/>
      <c r="K131" s="323">
        <f>'3.Konservasi Kopi Sembalun'!J74</f>
        <v>0</v>
      </c>
      <c r="L131" s="658"/>
      <c r="M131" s="323">
        <f>'3.Konservasi Kopi Sembalun'!K74</f>
        <v>5</v>
      </c>
      <c r="N131" s="658"/>
      <c r="O131" s="324">
        <f>'3.Konservasi Kopi Sembalun'!L74</f>
        <v>5</v>
      </c>
      <c r="P131" s="658"/>
      <c r="Q131" s="324">
        <f>'3.Konservasi Kopi Sembalun'!M74</f>
        <v>5</v>
      </c>
      <c r="R131" s="658"/>
    </row>
    <row r="132" spans="2:18" s="30" customFormat="1" ht="15.95" customHeight="1">
      <c r="B132" s="679"/>
      <c r="C132" s="676"/>
      <c r="D132" s="330" t="s">
        <v>308</v>
      </c>
      <c r="E132" s="311" t="s">
        <v>309</v>
      </c>
      <c r="F132" s="305" t="s">
        <v>45</v>
      </c>
      <c r="G132" s="338">
        <v>0</v>
      </c>
      <c r="H132" s="658"/>
      <c r="I132" s="327">
        <v>0</v>
      </c>
      <c r="J132" s="658"/>
      <c r="K132" s="323">
        <f>'3.Konservasi Kopi Sembalun'!J75</f>
        <v>0</v>
      </c>
      <c r="L132" s="658"/>
      <c r="M132" s="323">
        <f>'3.Konservasi Kopi Sembalun'!K75</f>
        <v>1</v>
      </c>
      <c r="N132" s="658"/>
      <c r="O132" s="324">
        <f>'3.Konservasi Kopi Sembalun'!L75</f>
        <v>1</v>
      </c>
      <c r="P132" s="658"/>
      <c r="Q132" s="324">
        <f>'3.Konservasi Kopi Sembalun'!M75</f>
        <v>1</v>
      </c>
      <c r="R132" s="658"/>
    </row>
    <row r="133" spans="2:18" s="30" customFormat="1" ht="15.95" customHeight="1">
      <c r="B133" s="679"/>
      <c r="C133" s="676"/>
      <c r="D133" s="686" t="s">
        <v>27</v>
      </c>
      <c r="E133" s="673"/>
      <c r="F133" s="315" t="s">
        <v>31</v>
      </c>
      <c r="G133" s="316">
        <f>SUM(G78:G88)</f>
        <v>0</v>
      </c>
      <c r="H133" s="658"/>
      <c r="I133" s="316">
        <f>SUM(I78:I88)</f>
        <v>0</v>
      </c>
      <c r="J133" s="658"/>
      <c r="K133" s="316">
        <f>SUM(K78:K88)</f>
        <v>125</v>
      </c>
      <c r="L133" s="658"/>
      <c r="M133" s="316">
        <f>SUM(M78:M88)</f>
        <v>131</v>
      </c>
      <c r="N133" s="658"/>
      <c r="O133" s="316">
        <f>SUM(O78:O88)</f>
        <v>137</v>
      </c>
      <c r="P133" s="658"/>
      <c r="Q133" s="316">
        <f>SUM(Q78:Q88)</f>
        <v>137</v>
      </c>
      <c r="R133" s="658"/>
    </row>
    <row r="134" spans="2:18" s="30" customFormat="1" ht="15.95" customHeight="1">
      <c r="B134" s="679"/>
      <c r="C134" s="676"/>
      <c r="D134" s="686" t="s">
        <v>28</v>
      </c>
      <c r="E134" s="673"/>
      <c r="F134" s="317" t="s">
        <v>45</v>
      </c>
      <c r="G134" s="316">
        <f>SUM(G91:G98,G100:G120,G122:G125,G127:G132)</f>
        <v>0</v>
      </c>
      <c r="H134" s="658"/>
      <c r="I134" s="316">
        <f>SUM(I91:I98,I100:I120,I122:I125,I127:I132)</f>
        <v>0</v>
      </c>
      <c r="J134" s="658"/>
      <c r="K134" s="316">
        <f>SUM(K91:K98,K100:K120,K122:K125,K127:K132)</f>
        <v>144</v>
      </c>
      <c r="L134" s="658"/>
      <c r="M134" s="316">
        <f>SUM(M91:M98,M100:M120,M122:M125,M127:M132)</f>
        <v>162</v>
      </c>
      <c r="N134" s="658"/>
      <c r="O134" s="316">
        <f>SUM(O91:O98,O100:O120,O122:O125,O127:O132)</f>
        <v>169</v>
      </c>
      <c r="P134" s="658"/>
      <c r="Q134" s="316">
        <f>SUM(Q91:Q98,Q100:Q120,Q122:Q125,Q127:Q132)</f>
        <v>169</v>
      </c>
      <c r="R134" s="658"/>
    </row>
    <row r="135" spans="2:18" s="30" customFormat="1" ht="15.95" customHeight="1">
      <c r="B135" s="679"/>
      <c r="C135" s="676"/>
      <c r="D135" s="686" t="s">
        <v>29</v>
      </c>
      <c r="E135" s="673"/>
      <c r="F135" s="315" t="s">
        <v>33</v>
      </c>
      <c r="G135" s="339">
        <f>SUM(G133,G134)</f>
        <v>0</v>
      </c>
      <c r="H135" s="658"/>
      <c r="I135" s="339">
        <f>SUM(I133,I134)</f>
        <v>0</v>
      </c>
      <c r="J135" s="658"/>
      <c r="K135" s="339">
        <f>SUM(K133,K134)</f>
        <v>269</v>
      </c>
      <c r="L135" s="658"/>
      <c r="M135" s="339">
        <f>SUM(M133,M134)</f>
        <v>293</v>
      </c>
      <c r="N135" s="658"/>
      <c r="O135" s="339">
        <f>SUM(O133,O134)</f>
        <v>306</v>
      </c>
      <c r="P135" s="658"/>
      <c r="Q135" s="339">
        <f>SUM(Q133,Q134)</f>
        <v>306</v>
      </c>
      <c r="R135" s="658"/>
    </row>
    <row r="136" spans="2:18" s="30" customFormat="1" ht="15.95" customHeight="1">
      <c r="B136" s="679"/>
      <c r="C136" s="676"/>
      <c r="D136" s="687" t="s">
        <v>46</v>
      </c>
      <c r="E136" s="675"/>
      <c r="F136" s="319" t="s">
        <v>5</v>
      </c>
      <c r="G136" s="320">
        <f>'3.Konservasi Kopi Sembalun'!H83</f>
        <v>0</v>
      </c>
      <c r="H136" s="658"/>
      <c r="I136" s="320">
        <f>'3.Konservasi Kopi Sembalun'!I83</f>
        <v>0</v>
      </c>
      <c r="J136" s="658"/>
      <c r="K136" s="320">
        <f>'3.Konservasi Kopi Sembalun'!J83</f>
        <v>35.21</v>
      </c>
      <c r="L136" s="658"/>
      <c r="M136" s="320">
        <f>'3.Konservasi Kopi Sembalun'!K83</f>
        <v>35.21</v>
      </c>
      <c r="N136" s="658"/>
      <c r="O136" s="320">
        <f>'3.Konservasi Kopi Sembalun'!L83</f>
        <v>35.21</v>
      </c>
      <c r="P136" s="658"/>
      <c r="Q136" s="320">
        <f>'Rekap Kehati Untuk DRKPL'!Q136</f>
        <v>35.21</v>
      </c>
      <c r="R136" s="658"/>
    </row>
    <row r="137" spans="2:18" s="30" customFormat="1" ht="15.95" customHeight="1">
      <c r="B137" s="679"/>
      <c r="C137" s="676"/>
      <c r="D137" s="687" t="s">
        <v>47</v>
      </c>
      <c r="E137" s="675"/>
      <c r="F137" s="319" t="s">
        <v>48</v>
      </c>
      <c r="G137" s="340">
        <f>'3.Konservasi Kopi Sembalun'!H82</f>
        <v>0</v>
      </c>
      <c r="H137" s="659"/>
      <c r="I137" s="340">
        <f>'3.Konservasi Kopi Sembalun'!I82</f>
        <v>0</v>
      </c>
      <c r="J137" s="659"/>
      <c r="K137" s="341">
        <f>'3.Konservasi Kopi Sembalun'!J82</f>
        <v>3.472</v>
      </c>
      <c r="L137" s="659"/>
      <c r="M137" s="341">
        <f>'3.Konservasi Kopi Sembalun'!K82</f>
        <v>3.5979999999999999</v>
      </c>
      <c r="N137" s="659"/>
      <c r="O137" s="341">
        <f>'3.Konservasi Kopi Sembalun'!L82</f>
        <v>3.6059999999999999</v>
      </c>
      <c r="P137" s="659"/>
      <c r="Q137" s="320">
        <f>'Rekap Kehati Untuk DRKPL'!Q137</f>
        <v>3.6059999999999999</v>
      </c>
      <c r="R137" s="659"/>
    </row>
    <row r="138" spans="2:18" s="30" customFormat="1" ht="15.95" customHeight="1">
      <c r="B138" s="680">
        <v>3</v>
      </c>
      <c r="C138" s="677" t="s">
        <v>335</v>
      </c>
      <c r="D138" s="682" t="s">
        <v>4</v>
      </c>
      <c r="E138" s="683"/>
      <c r="F138" s="683"/>
      <c r="G138" s="342"/>
      <c r="H138" s="657">
        <v>0</v>
      </c>
      <c r="I138" s="342"/>
      <c r="J138" s="657">
        <v>0</v>
      </c>
      <c r="K138" s="343"/>
      <c r="L138" s="657">
        <v>0</v>
      </c>
      <c r="M138" s="343"/>
      <c r="N138" s="657">
        <v>0</v>
      </c>
      <c r="O138" s="344"/>
      <c r="P138" s="660">
        <v>12.5</v>
      </c>
      <c r="Q138" s="344"/>
      <c r="R138" s="660">
        <v>12.5</v>
      </c>
    </row>
    <row r="139" spans="2:18" s="30" customFormat="1" ht="15.95" customHeight="1">
      <c r="B139" s="681"/>
      <c r="C139" s="678"/>
      <c r="D139" s="310" t="s">
        <v>311</v>
      </c>
      <c r="E139" s="311" t="s">
        <v>312</v>
      </c>
      <c r="F139" s="301" t="s">
        <v>57</v>
      </c>
      <c r="G139" s="327">
        <v>0</v>
      </c>
      <c r="H139" s="658"/>
      <c r="I139" s="327">
        <v>0</v>
      </c>
      <c r="J139" s="658"/>
      <c r="K139" s="327">
        <v>0</v>
      </c>
      <c r="L139" s="658"/>
      <c r="M139" s="327">
        <v>0</v>
      </c>
      <c r="N139" s="658"/>
      <c r="O139" s="338">
        <f>'6. Mangrove Bagek Kembar'!L23</f>
        <v>2</v>
      </c>
      <c r="P139" s="661"/>
      <c r="Q139" s="338">
        <f>'6. Mangrove Bagek Kembar'!M23</f>
        <v>2</v>
      </c>
      <c r="R139" s="661"/>
    </row>
    <row r="140" spans="2:18" s="30" customFormat="1" ht="15.95" customHeight="1">
      <c r="B140" s="681"/>
      <c r="C140" s="678"/>
      <c r="D140" s="310" t="s">
        <v>80</v>
      </c>
      <c r="E140" s="311" t="s">
        <v>84</v>
      </c>
      <c r="F140" s="305" t="s">
        <v>57</v>
      </c>
      <c r="G140" s="327">
        <v>0</v>
      </c>
      <c r="H140" s="658"/>
      <c r="I140" s="327">
        <v>0</v>
      </c>
      <c r="J140" s="658"/>
      <c r="K140" s="327">
        <v>0</v>
      </c>
      <c r="L140" s="658"/>
      <c r="M140" s="327">
        <v>0</v>
      </c>
      <c r="N140" s="658"/>
      <c r="O140" s="338">
        <f>'6. Mangrove Bagek Kembar'!L24</f>
        <v>148</v>
      </c>
      <c r="P140" s="661"/>
      <c r="Q140" s="338">
        <f>'6. Mangrove Bagek Kembar'!M24</f>
        <v>148</v>
      </c>
      <c r="R140" s="661"/>
    </row>
    <row r="141" spans="2:18" s="30" customFormat="1" ht="15.95" customHeight="1">
      <c r="B141" s="681"/>
      <c r="C141" s="678"/>
      <c r="D141" s="310" t="s">
        <v>313</v>
      </c>
      <c r="E141" s="311" t="s">
        <v>314</v>
      </c>
      <c r="F141" s="305" t="s">
        <v>57</v>
      </c>
      <c r="G141" s="327">
        <v>0</v>
      </c>
      <c r="H141" s="658"/>
      <c r="I141" s="327">
        <v>0</v>
      </c>
      <c r="J141" s="658"/>
      <c r="K141" s="327">
        <v>0</v>
      </c>
      <c r="L141" s="658"/>
      <c r="M141" s="327">
        <v>0</v>
      </c>
      <c r="N141" s="658"/>
      <c r="O141" s="338">
        <f>'6. Mangrove Bagek Kembar'!L25</f>
        <v>1</v>
      </c>
      <c r="P141" s="661"/>
      <c r="Q141" s="338">
        <f>'6. Mangrove Bagek Kembar'!M25</f>
        <v>1</v>
      </c>
      <c r="R141" s="661"/>
    </row>
    <row r="142" spans="2:18" s="30" customFormat="1" ht="15.95" customHeight="1">
      <c r="B142" s="681"/>
      <c r="C142" s="678"/>
      <c r="D142" s="310" t="s">
        <v>315</v>
      </c>
      <c r="E142" s="311" t="s">
        <v>316</v>
      </c>
      <c r="F142" s="305" t="s">
        <v>57</v>
      </c>
      <c r="G142" s="327">
        <v>0</v>
      </c>
      <c r="H142" s="658"/>
      <c r="I142" s="327">
        <v>0</v>
      </c>
      <c r="J142" s="658"/>
      <c r="K142" s="327">
        <v>0</v>
      </c>
      <c r="L142" s="658"/>
      <c r="M142" s="327">
        <v>0</v>
      </c>
      <c r="N142" s="658"/>
      <c r="O142" s="338">
        <f>'6. Mangrove Bagek Kembar'!L26</f>
        <v>3</v>
      </c>
      <c r="P142" s="661"/>
      <c r="Q142" s="338">
        <f>'6. Mangrove Bagek Kembar'!M26</f>
        <v>3</v>
      </c>
      <c r="R142" s="661"/>
    </row>
    <row r="143" spans="2:18" s="30" customFormat="1" ht="15.95" customHeight="1">
      <c r="B143" s="681"/>
      <c r="C143" s="678"/>
      <c r="D143" s="310" t="s">
        <v>317</v>
      </c>
      <c r="E143" s="311" t="s">
        <v>318</v>
      </c>
      <c r="F143" s="305" t="s">
        <v>57</v>
      </c>
      <c r="G143" s="327">
        <v>0</v>
      </c>
      <c r="H143" s="658"/>
      <c r="I143" s="327">
        <v>0</v>
      </c>
      <c r="J143" s="658"/>
      <c r="K143" s="327">
        <v>0</v>
      </c>
      <c r="L143" s="658"/>
      <c r="M143" s="327">
        <v>0</v>
      </c>
      <c r="N143" s="658"/>
      <c r="O143" s="338">
        <f>'6. Mangrove Bagek Kembar'!L27</f>
        <v>8</v>
      </c>
      <c r="P143" s="661"/>
      <c r="Q143" s="338">
        <f>'6. Mangrove Bagek Kembar'!M27</f>
        <v>8</v>
      </c>
      <c r="R143" s="661"/>
    </row>
    <row r="144" spans="2:18" s="30" customFormat="1" ht="15.95" customHeight="1">
      <c r="B144" s="681"/>
      <c r="C144" s="678"/>
      <c r="D144" s="310" t="s">
        <v>319</v>
      </c>
      <c r="E144" s="311" t="s">
        <v>320</v>
      </c>
      <c r="F144" s="305" t="s">
        <v>57</v>
      </c>
      <c r="G144" s="327">
        <v>0</v>
      </c>
      <c r="H144" s="658"/>
      <c r="I144" s="327">
        <v>0</v>
      </c>
      <c r="J144" s="658"/>
      <c r="K144" s="327">
        <v>0</v>
      </c>
      <c r="L144" s="658"/>
      <c r="M144" s="327">
        <v>0</v>
      </c>
      <c r="N144" s="658"/>
      <c r="O144" s="338">
        <f>'6. Mangrove Bagek Kembar'!L28</f>
        <v>9</v>
      </c>
      <c r="P144" s="661"/>
      <c r="Q144" s="338">
        <f>'6. Mangrove Bagek Kembar'!M28</f>
        <v>9</v>
      </c>
      <c r="R144" s="661"/>
    </row>
    <row r="145" spans="2:18" s="30" customFormat="1" ht="15.95" customHeight="1">
      <c r="B145" s="681"/>
      <c r="C145" s="678"/>
      <c r="D145" s="310" t="s">
        <v>81</v>
      </c>
      <c r="E145" s="311" t="s">
        <v>86</v>
      </c>
      <c r="F145" s="305" t="s">
        <v>57</v>
      </c>
      <c r="G145" s="327">
        <v>0</v>
      </c>
      <c r="H145" s="658"/>
      <c r="I145" s="327">
        <v>0</v>
      </c>
      <c r="J145" s="658"/>
      <c r="K145" s="327">
        <v>0</v>
      </c>
      <c r="L145" s="658"/>
      <c r="M145" s="327">
        <v>0</v>
      </c>
      <c r="N145" s="658"/>
      <c r="O145" s="338">
        <f>'6. Mangrove Bagek Kembar'!L29</f>
        <v>43</v>
      </c>
      <c r="P145" s="661"/>
      <c r="Q145" s="338">
        <f>'6. Mangrove Bagek Kembar'!M29</f>
        <v>43</v>
      </c>
      <c r="R145" s="661"/>
    </row>
    <row r="146" spans="2:18" s="30" customFormat="1" ht="15.95" customHeight="1">
      <c r="B146" s="681"/>
      <c r="C146" s="678"/>
      <c r="D146" s="310" t="s">
        <v>82</v>
      </c>
      <c r="E146" s="311" t="s">
        <v>85</v>
      </c>
      <c r="F146" s="305" t="s">
        <v>57</v>
      </c>
      <c r="G146" s="327">
        <v>0</v>
      </c>
      <c r="H146" s="658"/>
      <c r="I146" s="327">
        <v>0</v>
      </c>
      <c r="J146" s="658"/>
      <c r="K146" s="327">
        <v>0</v>
      </c>
      <c r="L146" s="658"/>
      <c r="M146" s="327">
        <v>0</v>
      </c>
      <c r="N146" s="658"/>
      <c r="O146" s="338">
        <f>'6. Mangrove Bagek Kembar'!L30</f>
        <v>32</v>
      </c>
      <c r="P146" s="661"/>
      <c r="Q146" s="338">
        <f>'6. Mangrove Bagek Kembar'!M30</f>
        <v>32</v>
      </c>
      <c r="R146" s="661"/>
    </row>
    <row r="147" spans="2:18" s="30" customFormat="1" ht="15.75" customHeight="1">
      <c r="B147" s="681"/>
      <c r="C147" s="678"/>
      <c r="D147" s="310" t="s">
        <v>83</v>
      </c>
      <c r="E147" s="311" t="s">
        <v>87</v>
      </c>
      <c r="F147" s="305" t="s">
        <v>57</v>
      </c>
      <c r="G147" s="327">
        <v>0</v>
      </c>
      <c r="H147" s="658"/>
      <c r="I147" s="327">
        <v>0</v>
      </c>
      <c r="J147" s="658"/>
      <c r="K147" s="327">
        <v>0</v>
      </c>
      <c r="L147" s="658"/>
      <c r="M147" s="327">
        <v>0</v>
      </c>
      <c r="N147" s="658"/>
      <c r="O147" s="338">
        <f>'6. Mangrove Bagek Kembar'!L31</f>
        <v>21</v>
      </c>
      <c r="P147" s="661"/>
      <c r="Q147" s="338">
        <f>'6. Mangrove Bagek Kembar'!M31</f>
        <v>21</v>
      </c>
      <c r="R147" s="661"/>
    </row>
    <row r="148" spans="2:18" s="30" customFormat="1" ht="15.95" customHeight="1">
      <c r="B148" s="681"/>
      <c r="C148" s="678"/>
      <c r="D148" s="310" t="s">
        <v>321</v>
      </c>
      <c r="E148" s="311" t="s">
        <v>322</v>
      </c>
      <c r="F148" s="305" t="s">
        <v>57</v>
      </c>
      <c r="G148" s="327">
        <v>0</v>
      </c>
      <c r="H148" s="658"/>
      <c r="I148" s="327">
        <v>0</v>
      </c>
      <c r="J148" s="658"/>
      <c r="K148" s="327">
        <v>0</v>
      </c>
      <c r="L148" s="658"/>
      <c r="M148" s="327">
        <v>0</v>
      </c>
      <c r="N148" s="658"/>
      <c r="O148" s="338">
        <f>'6. Mangrove Bagek Kembar'!L32</f>
        <v>7</v>
      </c>
      <c r="P148" s="661"/>
      <c r="Q148" s="338">
        <f>'6. Mangrove Bagek Kembar'!M32</f>
        <v>7</v>
      </c>
      <c r="R148" s="661"/>
    </row>
    <row r="149" spans="2:18" s="30" customFormat="1" ht="15.95" customHeight="1">
      <c r="B149" s="681"/>
      <c r="C149" s="678"/>
      <c r="D149" s="684" t="s">
        <v>6</v>
      </c>
      <c r="E149" s="684"/>
      <c r="F149" s="682"/>
      <c r="G149" s="342"/>
      <c r="H149" s="658"/>
      <c r="I149" s="342"/>
      <c r="J149" s="658"/>
      <c r="K149" s="343"/>
      <c r="L149" s="658"/>
      <c r="M149" s="343"/>
      <c r="N149" s="658"/>
      <c r="O149" s="344"/>
      <c r="P149" s="661"/>
      <c r="Q149" s="344"/>
      <c r="R149" s="661"/>
    </row>
    <row r="150" spans="2:18" s="30" customFormat="1" ht="15.95" customHeight="1">
      <c r="B150" s="681"/>
      <c r="C150" s="678"/>
      <c r="D150" s="685" t="s">
        <v>107</v>
      </c>
      <c r="E150" s="671"/>
      <c r="F150" s="671"/>
      <c r="G150" s="342"/>
      <c r="H150" s="658"/>
      <c r="I150" s="342"/>
      <c r="J150" s="658"/>
      <c r="K150" s="343"/>
      <c r="L150" s="658"/>
      <c r="M150" s="343"/>
      <c r="N150" s="658"/>
      <c r="O150" s="344"/>
      <c r="P150" s="661"/>
      <c r="Q150" s="344"/>
      <c r="R150" s="661"/>
    </row>
    <row r="151" spans="2:18" s="30" customFormat="1" ht="15.95" customHeight="1">
      <c r="B151" s="681"/>
      <c r="C151" s="678"/>
      <c r="D151" s="345" t="s">
        <v>323</v>
      </c>
      <c r="E151" s="346" t="s">
        <v>101</v>
      </c>
      <c r="F151" s="305" t="s">
        <v>45</v>
      </c>
      <c r="G151" s="327">
        <v>0</v>
      </c>
      <c r="H151" s="658"/>
      <c r="I151" s="327">
        <v>0</v>
      </c>
      <c r="J151" s="658"/>
      <c r="K151" s="327">
        <v>0</v>
      </c>
      <c r="L151" s="658"/>
      <c r="M151" s="327">
        <v>0</v>
      </c>
      <c r="N151" s="658"/>
      <c r="O151" s="338">
        <f>'6. Mangrove Bagek Kembar'!L35</f>
        <v>2</v>
      </c>
      <c r="P151" s="661"/>
      <c r="Q151" s="338">
        <f>'6. Mangrove Bagek Kembar'!M35</f>
        <v>2</v>
      </c>
      <c r="R151" s="661"/>
    </row>
    <row r="152" spans="2:18" s="30" customFormat="1" ht="15.95" customHeight="1">
      <c r="B152" s="681"/>
      <c r="C152" s="678"/>
      <c r="D152" s="345" t="s">
        <v>324</v>
      </c>
      <c r="E152" s="346" t="s">
        <v>102</v>
      </c>
      <c r="F152" s="305" t="s">
        <v>45</v>
      </c>
      <c r="G152" s="327">
        <v>0</v>
      </c>
      <c r="H152" s="658"/>
      <c r="I152" s="327">
        <v>0</v>
      </c>
      <c r="J152" s="658"/>
      <c r="K152" s="327">
        <v>0</v>
      </c>
      <c r="L152" s="658"/>
      <c r="M152" s="327">
        <v>0</v>
      </c>
      <c r="N152" s="658"/>
      <c r="O152" s="338">
        <f>'6. Mangrove Bagek Kembar'!L36</f>
        <v>1</v>
      </c>
      <c r="P152" s="661"/>
      <c r="Q152" s="338">
        <f>'6. Mangrove Bagek Kembar'!M36</f>
        <v>1</v>
      </c>
      <c r="R152" s="661"/>
    </row>
    <row r="153" spans="2:18" s="30" customFormat="1" ht="15.95" customHeight="1">
      <c r="B153" s="681"/>
      <c r="C153" s="678"/>
      <c r="D153" s="345" t="s">
        <v>99</v>
      </c>
      <c r="E153" s="347" t="s">
        <v>100</v>
      </c>
      <c r="F153" s="305" t="s">
        <v>45</v>
      </c>
      <c r="G153" s="327">
        <v>0</v>
      </c>
      <c r="H153" s="658"/>
      <c r="I153" s="327">
        <v>0</v>
      </c>
      <c r="J153" s="658"/>
      <c r="K153" s="327">
        <v>0</v>
      </c>
      <c r="L153" s="658"/>
      <c r="M153" s="327">
        <v>0</v>
      </c>
      <c r="N153" s="658"/>
      <c r="O153" s="338">
        <f>'6. Mangrove Bagek Kembar'!L37</f>
        <v>4</v>
      </c>
      <c r="P153" s="661"/>
      <c r="Q153" s="338">
        <f>'6. Mangrove Bagek Kembar'!M37</f>
        <v>4</v>
      </c>
      <c r="R153" s="661"/>
    </row>
    <row r="154" spans="2:18" s="30" customFormat="1" ht="15.95" customHeight="1">
      <c r="B154" s="681"/>
      <c r="C154" s="678"/>
      <c r="D154" s="345" t="s">
        <v>103</v>
      </c>
      <c r="E154" s="347" t="s">
        <v>104</v>
      </c>
      <c r="F154" s="308" t="s">
        <v>45</v>
      </c>
      <c r="G154" s="327">
        <v>0</v>
      </c>
      <c r="H154" s="658"/>
      <c r="I154" s="327">
        <v>0</v>
      </c>
      <c r="J154" s="658"/>
      <c r="K154" s="327">
        <v>0</v>
      </c>
      <c r="L154" s="658"/>
      <c r="M154" s="327">
        <v>0</v>
      </c>
      <c r="N154" s="658"/>
      <c r="O154" s="338">
        <f>'6. Mangrove Bagek Kembar'!L38</f>
        <v>4</v>
      </c>
      <c r="P154" s="661"/>
      <c r="Q154" s="338">
        <f>'6. Mangrove Bagek Kembar'!M38</f>
        <v>4</v>
      </c>
      <c r="R154" s="661"/>
    </row>
    <row r="155" spans="2:18" s="30" customFormat="1" ht="15.95" customHeight="1">
      <c r="B155" s="681"/>
      <c r="C155" s="678"/>
      <c r="D155" s="345" t="s">
        <v>105</v>
      </c>
      <c r="E155" s="347" t="s">
        <v>106</v>
      </c>
      <c r="F155" s="308" t="s">
        <v>45</v>
      </c>
      <c r="G155" s="327">
        <v>0</v>
      </c>
      <c r="H155" s="658"/>
      <c r="I155" s="327">
        <v>0</v>
      </c>
      <c r="J155" s="658"/>
      <c r="K155" s="327">
        <v>0</v>
      </c>
      <c r="L155" s="658"/>
      <c r="M155" s="327">
        <v>0</v>
      </c>
      <c r="N155" s="658"/>
      <c r="O155" s="338">
        <f>'6. Mangrove Bagek Kembar'!L39</f>
        <v>5</v>
      </c>
      <c r="P155" s="661"/>
      <c r="Q155" s="338">
        <f>'6. Mangrove Bagek Kembar'!M39</f>
        <v>5</v>
      </c>
      <c r="R155" s="661"/>
    </row>
    <row r="156" spans="2:18" s="30" customFormat="1" ht="15.95" customHeight="1">
      <c r="B156" s="681"/>
      <c r="C156" s="678"/>
      <c r="D156" s="685" t="s">
        <v>325</v>
      </c>
      <c r="E156" s="671"/>
      <c r="F156" s="671"/>
      <c r="G156" s="342"/>
      <c r="H156" s="658"/>
      <c r="I156" s="342"/>
      <c r="J156" s="658"/>
      <c r="K156" s="343"/>
      <c r="L156" s="658"/>
      <c r="M156" s="343"/>
      <c r="N156" s="658"/>
      <c r="O156" s="344"/>
      <c r="P156" s="661"/>
      <c r="Q156" s="338"/>
      <c r="R156" s="661"/>
    </row>
    <row r="157" spans="2:18" s="30" customFormat="1" ht="15.95" customHeight="1">
      <c r="B157" s="681"/>
      <c r="C157" s="678"/>
      <c r="D157" s="345" t="s">
        <v>326</v>
      </c>
      <c r="E157" s="311" t="s">
        <v>327</v>
      </c>
      <c r="F157" s="308" t="s">
        <v>45</v>
      </c>
      <c r="G157" s="327">
        <v>0</v>
      </c>
      <c r="H157" s="658"/>
      <c r="I157" s="327">
        <v>0</v>
      </c>
      <c r="J157" s="658"/>
      <c r="K157" s="327">
        <v>0</v>
      </c>
      <c r="L157" s="658"/>
      <c r="M157" s="327">
        <v>0</v>
      </c>
      <c r="N157" s="658"/>
      <c r="O157" s="338">
        <f>'6. Mangrove Bagek Kembar'!L41</f>
        <v>32</v>
      </c>
      <c r="P157" s="661"/>
      <c r="Q157" s="338">
        <f>'6. Mangrove Bagek Kembar'!M41</f>
        <v>32</v>
      </c>
      <c r="R157" s="661"/>
    </row>
    <row r="158" spans="2:18" s="30" customFormat="1" ht="15.95" customHeight="1">
      <c r="B158" s="681"/>
      <c r="C158" s="678"/>
      <c r="D158" s="348" t="s">
        <v>328</v>
      </c>
      <c r="E158" s="349"/>
      <c r="F158" s="319"/>
      <c r="G158" s="342"/>
      <c r="H158" s="658"/>
      <c r="I158" s="342"/>
      <c r="J158" s="658"/>
      <c r="K158" s="343"/>
      <c r="L158" s="658"/>
      <c r="M158" s="343"/>
      <c r="N158" s="658"/>
      <c r="O158" s="344"/>
      <c r="P158" s="661"/>
      <c r="Q158" s="338"/>
      <c r="R158" s="661"/>
    </row>
    <row r="159" spans="2:18" s="30" customFormat="1" ht="15.95" customHeight="1">
      <c r="B159" s="681"/>
      <c r="C159" s="678"/>
      <c r="D159" s="345" t="s">
        <v>329</v>
      </c>
      <c r="E159" s="311" t="s">
        <v>330</v>
      </c>
      <c r="F159" s="308" t="s">
        <v>45</v>
      </c>
      <c r="G159" s="327">
        <v>0</v>
      </c>
      <c r="H159" s="658"/>
      <c r="I159" s="327">
        <v>0</v>
      </c>
      <c r="J159" s="658"/>
      <c r="K159" s="327">
        <v>0</v>
      </c>
      <c r="L159" s="658"/>
      <c r="M159" s="327">
        <v>0</v>
      </c>
      <c r="N159" s="658"/>
      <c r="O159" s="338">
        <f>'6. Mangrove Bagek Kembar'!L43</f>
        <v>27</v>
      </c>
      <c r="P159" s="661"/>
      <c r="Q159" s="338">
        <f>'6. Mangrove Bagek Kembar'!M43</f>
        <v>27</v>
      </c>
      <c r="R159" s="661"/>
    </row>
    <row r="160" spans="2:18" s="30" customFormat="1" ht="15.95" customHeight="1">
      <c r="B160" s="681"/>
      <c r="C160" s="678"/>
      <c r="D160" s="672" t="s">
        <v>27</v>
      </c>
      <c r="E160" s="673"/>
      <c r="F160" s="315" t="s">
        <v>31</v>
      </c>
      <c r="G160" s="316">
        <f>SUM(G139:G148)</f>
        <v>0</v>
      </c>
      <c r="H160" s="658"/>
      <c r="I160" s="316">
        <f>SUM(I139:I148)</f>
        <v>0</v>
      </c>
      <c r="J160" s="658"/>
      <c r="K160" s="316">
        <f>SUM(K139:K148)</f>
        <v>0</v>
      </c>
      <c r="L160" s="658"/>
      <c r="M160" s="316">
        <f>SUM(M139:M148)</f>
        <v>0</v>
      </c>
      <c r="N160" s="658"/>
      <c r="O160" s="316">
        <f>SUM(O139:O148)</f>
        <v>274</v>
      </c>
      <c r="P160" s="661"/>
      <c r="Q160" s="316">
        <f>SUM(Q139:Q148)</f>
        <v>274</v>
      </c>
      <c r="R160" s="661"/>
    </row>
    <row r="161" spans="2:20" s="30" customFormat="1" ht="15.95" customHeight="1">
      <c r="B161" s="681"/>
      <c r="C161" s="678"/>
      <c r="D161" s="672" t="s">
        <v>28</v>
      </c>
      <c r="E161" s="673"/>
      <c r="F161" s="317" t="s">
        <v>45</v>
      </c>
      <c r="G161" s="316">
        <f>SUM(G151:G155,G157,G159)</f>
        <v>0</v>
      </c>
      <c r="H161" s="658"/>
      <c r="I161" s="316">
        <f>SUM(I151:I155,I157,I159)</f>
        <v>0</v>
      </c>
      <c r="J161" s="658"/>
      <c r="K161" s="316">
        <f>SUM(K151:K155,K157,K159)</f>
        <v>0</v>
      </c>
      <c r="L161" s="658"/>
      <c r="M161" s="316">
        <f>SUM(M151:M155,M157,M159)</f>
        <v>0</v>
      </c>
      <c r="N161" s="658"/>
      <c r="O161" s="316">
        <f>SUM(O151:O155,O157,O159)</f>
        <v>75</v>
      </c>
      <c r="P161" s="661"/>
      <c r="Q161" s="316">
        <f>SUM(Q151:Q155,Q157,Q159)</f>
        <v>75</v>
      </c>
      <c r="R161" s="661"/>
    </row>
    <row r="162" spans="2:20" s="30" customFormat="1" ht="15.95" customHeight="1">
      <c r="B162" s="681"/>
      <c r="C162" s="678"/>
      <c r="D162" s="672" t="s">
        <v>29</v>
      </c>
      <c r="E162" s="673"/>
      <c r="F162" s="315" t="s">
        <v>33</v>
      </c>
      <c r="G162" s="339">
        <f>SUM(G160+G161)</f>
        <v>0</v>
      </c>
      <c r="H162" s="658"/>
      <c r="I162" s="339">
        <f>SUM(I160+I161)</f>
        <v>0</v>
      </c>
      <c r="J162" s="658"/>
      <c r="K162" s="339">
        <f>SUM(K160+K161)</f>
        <v>0</v>
      </c>
      <c r="L162" s="658"/>
      <c r="M162" s="339">
        <f>SUM(M160+M161)</f>
        <v>0</v>
      </c>
      <c r="N162" s="658"/>
      <c r="O162" s="339">
        <f>SUM(O160+O161)</f>
        <v>349</v>
      </c>
      <c r="P162" s="661"/>
      <c r="Q162" s="339">
        <f>SUM(Q160+Q161)</f>
        <v>349</v>
      </c>
      <c r="R162" s="661"/>
    </row>
    <row r="163" spans="2:20" s="30" customFormat="1" ht="15.95" customHeight="1">
      <c r="B163" s="681"/>
      <c r="C163" s="678"/>
      <c r="D163" s="674" t="s">
        <v>46</v>
      </c>
      <c r="E163" s="675"/>
      <c r="F163" s="319" t="s">
        <v>5</v>
      </c>
      <c r="G163" s="320">
        <f>'6. Mangrove Bagek Kembar'!H51</f>
        <v>0</v>
      </c>
      <c r="H163" s="658"/>
      <c r="I163" s="320">
        <f>'6. Mangrove Bagek Kembar'!I51</f>
        <v>0</v>
      </c>
      <c r="J163" s="658"/>
      <c r="K163" s="320">
        <f>'6. Mangrove Bagek Kembar'!J51</f>
        <v>0</v>
      </c>
      <c r="L163" s="658"/>
      <c r="M163" s="320">
        <f>'6. Mangrove Bagek Kembar'!K51</f>
        <v>0</v>
      </c>
      <c r="N163" s="658"/>
      <c r="O163" s="320">
        <f>'6. Mangrove Bagek Kembar'!L51</f>
        <v>1</v>
      </c>
      <c r="P163" s="661"/>
      <c r="Q163" s="320">
        <f>'Rekap Kehati Untuk DRKPL'!Q163</f>
        <v>1</v>
      </c>
      <c r="R163" s="661"/>
    </row>
    <row r="164" spans="2:20" s="30" customFormat="1" ht="15.95" customHeight="1">
      <c r="B164" s="681"/>
      <c r="C164" s="678"/>
      <c r="D164" s="674" t="s">
        <v>47</v>
      </c>
      <c r="E164" s="675"/>
      <c r="F164" s="319" t="s">
        <v>48</v>
      </c>
      <c r="G164" s="340">
        <f>'6. Mangrove Bagek Kembar'!H50</f>
        <v>0</v>
      </c>
      <c r="H164" s="659"/>
      <c r="I164" s="340">
        <f>'6. Mangrove Bagek Kembar'!I50</f>
        <v>0</v>
      </c>
      <c r="J164" s="659"/>
      <c r="K164" s="340">
        <f>'6. Mangrove Bagek Kembar'!J50</f>
        <v>0</v>
      </c>
      <c r="L164" s="659"/>
      <c r="M164" s="340">
        <f>'6. Mangrove Bagek Kembar'!K50</f>
        <v>0</v>
      </c>
      <c r="N164" s="659"/>
      <c r="O164" s="321">
        <f>'6. Mangrove Bagek Kembar'!L50</f>
        <v>1.9830000000000001</v>
      </c>
      <c r="P164" s="662"/>
      <c r="Q164" s="320">
        <f>'Rekap Kehati Untuk DRKPL'!Q164</f>
        <v>1.9830000000000001</v>
      </c>
      <c r="R164" s="662"/>
    </row>
    <row r="165" spans="2:20" ht="15.95" customHeight="1">
      <c r="B165" s="350">
        <v>4</v>
      </c>
      <c r="C165" s="694" t="s">
        <v>69</v>
      </c>
      <c r="D165" s="683" t="s">
        <v>4</v>
      </c>
      <c r="E165" s="683"/>
      <c r="F165" s="683"/>
      <c r="G165" s="302"/>
      <c r="H165" s="699">
        <v>5</v>
      </c>
      <c r="I165" s="302"/>
      <c r="J165" s="699">
        <v>5</v>
      </c>
      <c r="K165" s="302"/>
      <c r="L165" s="667">
        <v>2.5</v>
      </c>
      <c r="M165" s="302"/>
      <c r="N165" s="667">
        <v>2.5</v>
      </c>
      <c r="O165" s="92"/>
      <c r="P165" s="663">
        <v>1.25</v>
      </c>
      <c r="Q165" s="92"/>
      <c r="R165" s="663">
        <v>1.25</v>
      </c>
      <c r="S165" s="31"/>
      <c r="T165" s="31"/>
    </row>
    <row r="166" spans="2:20" ht="15.95" customHeight="1">
      <c r="B166" s="351"/>
      <c r="C166" s="695"/>
      <c r="D166" s="352" t="s">
        <v>62</v>
      </c>
      <c r="E166" s="353" t="s">
        <v>15</v>
      </c>
      <c r="F166" s="301" t="s">
        <v>57</v>
      </c>
      <c r="G166" s="354">
        <f>'2.Penanaman Pohon Palem Botol'!H22</f>
        <v>5</v>
      </c>
      <c r="H166" s="699"/>
      <c r="I166" s="354">
        <f>'2.Penanaman Pohon Palem Botol'!I22</f>
        <v>6</v>
      </c>
      <c r="J166" s="699"/>
      <c r="K166" s="354">
        <f>'2.Penanaman Pohon Palem Botol'!J22</f>
        <v>7</v>
      </c>
      <c r="L166" s="667"/>
      <c r="M166" s="354">
        <f>'2.Penanaman Pohon Palem Botol'!K22</f>
        <v>7</v>
      </c>
      <c r="N166" s="667"/>
      <c r="O166" s="354">
        <f>'2.Penanaman Pohon Palem Botol'!L22</f>
        <v>9</v>
      </c>
      <c r="P166" s="663"/>
      <c r="Q166" s="354">
        <f>'2.Penanaman Pohon Palem Botol'!M22</f>
        <v>9</v>
      </c>
      <c r="R166" s="663"/>
      <c r="S166" s="31"/>
      <c r="T166" s="31"/>
    </row>
    <row r="167" spans="2:20" ht="15.95" customHeight="1">
      <c r="B167" s="351"/>
      <c r="C167" s="695"/>
      <c r="D167" s="690" t="s">
        <v>6</v>
      </c>
      <c r="E167" s="684"/>
      <c r="F167" s="682"/>
      <c r="G167" s="302"/>
      <c r="H167" s="699"/>
      <c r="I167" s="302"/>
      <c r="J167" s="699"/>
      <c r="K167" s="302"/>
      <c r="L167" s="667"/>
      <c r="M167" s="302"/>
      <c r="N167" s="667"/>
      <c r="O167" s="92"/>
      <c r="P167" s="663"/>
      <c r="Q167" s="92"/>
      <c r="R167" s="663"/>
      <c r="S167" s="31"/>
      <c r="T167" s="31"/>
    </row>
    <row r="168" spans="2:20" ht="15.95" customHeight="1">
      <c r="B168" s="351"/>
      <c r="C168" s="695"/>
      <c r="D168" s="700" t="s">
        <v>334</v>
      </c>
      <c r="E168" s="701"/>
      <c r="F168" s="702"/>
      <c r="G168" s="302"/>
      <c r="H168" s="699"/>
      <c r="I168" s="302"/>
      <c r="J168" s="699"/>
      <c r="K168" s="302"/>
      <c r="L168" s="667"/>
      <c r="M168" s="302"/>
      <c r="N168" s="667"/>
      <c r="O168" s="92"/>
      <c r="P168" s="663"/>
      <c r="Q168" s="92"/>
      <c r="R168" s="663"/>
      <c r="S168" s="31"/>
      <c r="T168" s="31"/>
    </row>
    <row r="169" spans="2:20" ht="15.95" customHeight="1">
      <c r="B169" s="692"/>
      <c r="C169" s="695"/>
      <c r="D169" s="355" t="s">
        <v>341</v>
      </c>
      <c r="E169" s="356" t="s">
        <v>342</v>
      </c>
      <c r="F169" s="308" t="s">
        <v>45</v>
      </c>
      <c r="G169" s="327">
        <v>0</v>
      </c>
      <c r="H169" s="664"/>
      <c r="I169" s="327">
        <v>0</v>
      </c>
      <c r="J169" s="664"/>
      <c r="K169" s="327">
        <v>0</v>
      </c>
      <c r="L169" s="691"/>
      <c r="M169" s="327">
        <v>0</v>
      </c>
      <c r="N169" s="691"/>
      <c r="O169" s="357">
        <v>7</v>
      </c>
      <c r="P169" s="663"/>
      <c r="Q169" s="357">
        <v>7</v>
      </c>
      <c r="R169" s="663"/>
      <c r="S169" s="31"/>
      <c r="T169" s="31"/>
    </row>
    <row r="170" spans="2:20" ht="15.95" customHeight="1">
      <c r="B170" s="692"/>
      <c r="C170" s="695"/>
      <c r="D170" s="672" t="s">
        <v>27</v>
      </c>
      <c r="E170" s="673"/>
      <c r="F170" s="315" t="s">
        <v>31</v>
      </c>
      <c r="G170" s="316">
        <f>G166</f>
        <v>5</v>
      </c>
      <c r="H170" s="664"/>
      <c r="I170" s="316">
        <f>I166</f>
        <v>6</v>
      </c>
      <c r="J170" s="664"/>
      <c r="K170" s="316">
        <f>K166</f>
        <v>7</v>
      </c>
      <c r="L170" s="691"/>
      <c r="M170" s="316">
        <f>M166</f>
        <v>7</v>
      </c>
      <c r="N170" s="691"/>
      <c r="O170" s="316">
        <f>O166</f>
        <v>9</v>
      </c>
      <c r="P170" s="663"/>
      <c r="Q170" s="316">
        <f>Q166</f>
        <v>9</v>
      </c>
      <c r="R170" s="663"/>
      <c r="S170" s="31"/>
      <c r="T170" s="31"/>
    </row>
    <row r="171" spans="2:20" ht="15.95" customHeight="1">
      <c r="B171" s="692"/>
      <c r="C171" s="695"/>
      <c r="D171" s="672" t="s">
        <v>28</v>
      </c>
      <c r="E171" s="673"/>
      <c r="F171" s="317" t="s">
        <v>45</v>
      </c>
      <c r="G171" s="320">
        <v>0</v>
      </c>
      <c r="H171" s="664"/>
      <c r="I171" s="320">
        <v>0</v>
      </c>
      <c r="J171" s="664"/>
      <c r="K171" s="320">
        <v>0</v>
      </c>
      <c r="L171" s="691"/>
      <c r="M171" s="320">
        <v>0</v>
      </c>
      <c r="N171" s="691"/>
      <c r="O171" s="320">
        <f>O169</f>
        <v>7</v>
      </c>
      <c r="P171" s="663"/>
      <c r="Q171" s="320">
        <f>Q169</f>
        <v>7</v>
      </c>
      <c r="R171" s="663"/>
      <c r="S171" s="31"/>
      <c r="T171" s="31"/>
    </row>
    <row r="172" spans="2:20" ht="15.95" customHeight="1">
      <c r="B172" s="692"/>
      <c r="C172" s="695"/>
      <c r="D172" s="672" t="s">
        <v>29</v>
      </c>
      <c r="E172" s="673"/>
      <c r="F172" s="315" t="s">
        <v>33</v>
      </c>
      <c r="G172" s="318">
        <f>SUM(G170:G171)</f>
        <v>5</v>
      </c>
      <c r="H172" s="664"/>
      <c r="I172" s="318">
        <f>SUM(I170:I171)</f>
        <v>6</v>
      </c>
      <c r="J172" s="664"/>
      <c r="K172" s="318">
        <f>SUM(K170:K171)</f>
        <v>7</v>
      </c>
      <c r="L172" s="691"/>
      <c r="M172" s="318">
        <f>SUM(M170:M171)</f>
        <v>7</v>
      </c>
      <c r="N172" s="691"/>
      <c r="O172" s="318">
        <f>SUM(O170:O171)</f>
        <v>16</v>
      </c>
      <c r="P172" s="663"/>
      <c r="Q172" s="318">
        <f>SUM(Q170:Q171)</f>
        <v>16</v>
      </c>
      <c r="R172" s="663"/>
      <c r="S172" s="31"/>
      <c r="T172" s="31"/>
    </row>
    <row r="173" spans="2:20" ht="15.95" customHeight="1">
      <c r="B173" s="692"/>
      <c r="C173" s="695"/>
      <c r="D173" s="674" t="s">
        <v>46</v>
      </c>
      <c r="E173" s="675"/>
      <c r="F173" s="319" t="s">
        <v>5</v>
      </c>
      <c r="G173" s="320">
        <f>'2.Penanaman Pohon Palem Botol'!H32</f>
        <v>8.0000000000000002E-3</v>
      </c>
      <c r="H173" s="664"/>
      <c r="I173" s="320">
        <f>'2.Penanaman Pohon Palem Botol'!I32</f>
        <v>8.0000000000000002E-3</v>
      </c>
      <c r="J173" s="664"/>
      <c r="K173" s="320">
        <f>'2.Penanaman Pohon Palem Botol'!J32</f>
        <v>8.0000000000000002E-3</v>
      </c>
      <c r="L173" s="691"/>
      <c r="M173" s="320">
        <f>'2.Penanaman Pohon Palem Botol'!K32</f>
        <v>8.0000000000000002E-3</v>
      </c>
      <c r="N173" s="691"/>
      <c r="O173" s="320">
        <f>'2.Penanaman Pohon Palem Botol'!L32</f>
        <v>8.0000000000000002E-3</v>
      </c>
      <c r="P173" s="663"/>
      <c r="Q173" s="320">
        <f>'Rekap Kehati Untuk DRKPL'!Q173</f>
        <v>8.0000000000000002E-3</v>
      </c>
      <c r="R173" s="663"/>
      <c r="S173" s="31"/>
      <c r="T173" s="31"/>
    </row>
    <row r="174" spans="2:20" ht="15.95" customHeight="1">
      <c r="B174" s="693"/>
      <c r="C174" s="696"/>
      <c r="D174" s="674" t="s">
        <v>47</v>
      </c>
      <c r="E174" s="675"/>
      <c r="F174" s="319" t="s">
        <v>48</v>
      </c>
      <c r="G174" s="341">
        <v>0</v>
      </c>
      <c r="H174" s="664"/>
      <c r="I174" s="341">
        <v>0</v>
      </c>
      <c r="J174" s="664"/>
      <c r="K174" s="341">
        <v>0</v>
      </c>
      <c r="L174" s="691"/>
      <c r="M174" s="341">
        <v>0</v>
      </c>
      <c r="N174" s="691"/>
      <c r="O174" s="341">
        <v>0</v>
      </c>
      <c r="P174" s="663"/>
      <c r="Q174" s="320">
        <f>'Rekap Kehati Untuk DRKPL'!Q174</f>
        <v>0</v>
      </c>
      <c r="R174" s="663"/>
      <c r="S174" s="31"/>
      <c r="T174" s="31"/>
    </row>
    <row r="175" spans="2:20" ht="15.95" customHeight="1">
      <c r="B175" s="350">
        <v>5</v>
      </c>
      <c r="C175" s="694" t="s">
        <v>72</v>
      </c>
      <c r="D175" s="690" t="s">
        <v>4</v>
      </c>
      <c r="E175" s="684"/>
      <c r="F175" s="682"/>
      <c r="G175" s="298"/>
      <c r="H175" s="664">
        <v>0</v>
      </c>
      <c r="I175" s="298"/>
      <c r="J175" s="664">
        <v>0</v>
      </c>
      <c r="K175" s="298"/>
      <c r="L175" s="697">
        <v>205</v>
      </c>
      <c r="M175" s="298"/>
      <c r="N175" s="664">
        <v>50</v>
      </c>
      <c r="O175" s="298"/>
      <c r="P175" s="664">
        <v>50</v>
      </c>
      <c r="Q175" s="298"/>
      <c r="R175" s="664">
        <v>20</v>
      </c>
      <c r="S175" s="31"/>
      <c r="T175" s="31"/>
    </row>
    <row r="176" spans="2:20" ht="15.95" customHeight="1">
      <c r="B176" s="692"/>
      <c r="C176" s="695"/>
      <c r="D176" s="358" t="s">
        <v>68</v>
      </c>
      <c r="E176" s="359" t="s">
        <v>67</v>
      </c>
      <c r="F176" s="360" t="s">
        <v>57</v>
      </c>
      <c r="G176" s="354">
        <v>0</v>
      </c>
      <c r="H176" s="664"/>
      <c r="I176" s="354">
        <v>0</v>
      </c>
      <c r="J176" s="664"/>
      <c r="K176" s="354">
        <f>'4. Budidaya Kopi Sembalun'!J21</f>
        <v>1000</v>
      </c>
      <c r="L176" s="698"/>
      <c r="M176" s="354">
        <f>'4. Budidaya Kopi Sembalun'!K21</f>
        <v>3000</v>
      </c>
      <c r="N176" s="664"/>
      <c r="O176" s="354">
        <f>'4. Budidaya Kopi Sembalun'!L21</f>
        <v>7000</v>
      </c>
      <c r="P176" s="664"/>
      <c r="Q176" s="354">
        <f>'4. Budidaya Kopi Sembalun'!M21</f>
        <v>2500</v>
      </c>
      <c r="R176" s="664"/>
      <c r="S176" s="31"/>
      <c r="T176" s="31"/>
    </row>
    <row r="177" spans="2:20" ht="15.95" customHeight="1">
      <c r="B177" s="692"/>
      <c r="C177" s="695"/>
      <c r="D177" s="672" t="s">
        <v>27</v>
      </c>
      <c r="E177" s="673"/>
      <c r="F177" s="315" t="s">
        <v>31</v>
      </c>
      <c r="G177" s="316">
        <f>G176</f>
        <v>0</v>
      </c>
      <c r="H177" s="664"/>
      <c r="I177" s="316">
        <f>I176</f>
        <v>0</v>
      </c>
      <c r="J177" s="664"/>
      <c r="K177" s="316">
        <f>K176</f>
        <v>1000</v>
      </c>
      <c r="L177" s="698"/>
      <c r="M177" s="316">
        <f>M176</f>
        <v>3000</v>
      </c>
      <c r="N177" s="664"/>
      <c r="O177" s="316">
        <f>O176</f>
        <v>7000</v>
      </c>
      <c r="P177" s="664"/>
      <c r="Q177" s="316">
        <f>Q176</f>
        <v>2500</v>
      </c>
      <c r="R177" s="664"/>
      <c r="S177" s="31"/>
      <c r="T177" s="31"/>
    </row>
    <row r="178" spans="2:20" ht="15.95" customHeight="1">
      <c r="B178" s="692"/>
      <c r="C178" s="695"/>
      <c r="D178" s="672" t="s">
        <v>28</v>
      </c>
      <c r="E178" s="673"/>
      <c r="F178" s="317" t="s">
        <v>45</v>
      </c>
      <c r="G178" s="320">
        <v>0</v>
      </c>
      <c r="H178" s="664"/>
      <c r="I178" s="320">
        <v>0</v>
      </c>
      <c r="J178" s="664"/>
      <c r="K178" s="320">
        <v>0</v>
      </c>
      <c r="L178" s="698"/>
      <c r="M178" s="320">
        <v>0</v>
      </c>
      <c r="N178" s="664"/>
      <c r="O178" s="316">
        <v>0</v>
      </c>
      <c r="P178" s="664"/>
      <c r="Q178" s="316">
        <v>0</v>
      </c>
      <c r="R178" s="664"/>
      <c r="S178" s="31"/>
      <c r="T178" s="31"/>
    </row>
    <row r="179" spans="2:20" ht="15.95" customHeight="1">
      <c r="B179" s="692"/>
      <c r="C179" s="695"/>
      <c r="D179" s="672" t="s">
        <v>29</v>
      </c>
      <c r="E179" s="673"/>
      <c r="F179" s="315" t="s">
        <v>33</v>
      </c>
      <c r="G179" s="318">
        <f>SUM(G177:G178)</f>
        <v>0</v>
      </c>
      <c r="H179" s="664"/>
      <c r="I179" s="318">
        <f>SUM(I177:I178)</f>
        <v>0</v>
      </c>
      <c r="J179" s="664"/>
      <c r="K179" s="318">
        <f>SUM(K177:K178)</f>
        <v>1000</v>
      </c>
      <c r="L179" s="698"/>
      <c r="M179" s="318">
        <f>SUM(M177:M178)</f>
        <v>3000</v>
      </c>
      <c r="N179" s="664"/>
      <c r="O179" s="318">
        <f>SUM(O177:O178)</f>
        <v>7000</v>
      </c>
      <c r="P179" s="664"/>
      <c r="Q179" s="318">
        <f>SUM(Q177:Q178)</f>
        <v>2500</v>
      </c>
      <c r="R179" s="664"/>
      <c r="S179" s="31"/>
      <c r="T179" s="31"/>
    </row>
    <row r="180" spans="2:20" ht="15.95" customHeight="1">
      <c r="B180" s="692"/>
      <c r="C180" s="695"/>
      <c r="D180" s="674" t="s">
        <v>46</v>
      </c>
      <c r="E180" s="675"/>
      <c r="F180" s="319" t="s">
        <v>5</v>
      </c>
      <c r="G180" s="320">
        <v>0</v>
      </c>
      <c r="H180" s="664"/>
      <c r="I180" s="320">
        <v>0</v>
      </c>
      <c r="J180" s="664"/>
      <c r="K180" s="320">
        <f>'4. Budidaya Kopi Sembalun'!J29</f>
        <v>4.7</v>
      </c>
      <c r="L180" s="698"/>
      <c r="M180" s="320">
        <f>'4. Budidaya Kopi Sembalun'!K29</f>
        <v>4.7</v>
      </c>
      <c r="N180" s="664"/>
      <c r="O180" s="320">
        <f>'4. Budidaya Kopi Sembalun'!L29</f>
        <v>4.7</v>
      </c>
      <c r="P180" s="664"/>
      <c r="Q180" s="320">
        <f>'Rekap Kehati Untuk DRKPL'!Q180</f>
        <v>4.7</v>
      </c>
      <c r="R180" s="664"/>
      <c r="S180" s="31"/>
      <c r="T180" s="31"/>
    </row>
    <row r="181" spans="2:20" ht="15.95" customHeight="1">
      <c r="B181" s="693"/>
      <c r="C181" s="696"/>
      <c r="D181" s="674" t="s">
        <v>47</v>
      </c>
      <c r="E181" s="675"/>
      <c r="F181" s="319" t="s">
        <v>48</v>
      </c>
      <c r="G181" s="341">
        <v>0</v>
      </c>
      <c r="H181" s="664"/>
      <c r="I181" s="341">
        <v>0</v>
      </c>
      <c r="J181" s="664"/>
      <c r="K181" s="341">
        <v>0</v>
      </c>
      <c r="L181" s="699"/>
      <c r="M181" s="341">
        <v>0</v>
      </c>
      <c r="N181" s="664"/>
      <c r="O181" s="341">
        <v>0</v>
      </c>
      <c r="P181" s="664"/>
      <c r="Q181" s="320">
        <f>'Rekap Kehati Untuk DRKPL'!Q181</f>
        <v>0</v>
      </c>
      <c r="R181" s="664"/>
      <c r="S181" s="31"/>
      <c r="T181" s="31"/>
    </row>
    <row r="182" spans="2:20" ht="15.95" customHeight="1">
      <c r="B182" s="361">
        <v>6</v>
      </c>
      <c r="C182" s="694" t="s">
        <v>347</v>
      </c>
      <c r="D182" s="720" t="s">
        <v>4</v>
      </c>
      <c r="E182" s="721"/>
      <c r="F182" s="722"/>
      <c r="G182" s="298"/>
      <c r="H182" s="664">
        <v>0</v>
      </c>
      <c r="I182" s="362"/>
      <c r="J182" s="697">
        <v>0</v>
      </c>
      <c r="K182" s="298"/>
      <c r="L182" s="717">
        <v>0</v>
      </c>
      <c r="M182" s="298"/>
      <c r="N182" s="717">
        <v>5</v>
      </c>
      <c r="O182" s="298"/>
      <c r="P182" s="665">
        <v>2.5</v>
      </c>
      <c r="Q182" s="298"/>
      <c r="R182" s="665">
        <v>1.5</v>
      </c>
      <c r="S182" s="31"/>
      <c r="T182" s="31"/>
    </row>
    <row r="183" spans="2:20" ht="15.95" customHeight="1">
      <c r="B183" s="363"/>
      <c r="C183" s="695"/>
      <c r="D183" s="358" t="s">
        <v>68</v>
      </c>
      <c r="E183" s="359" t="s">
        <v>67</v>
      </c>
      <c r="F183" s="360" t="s">
        <v>57</v>
      </c>
      <c r="G183" s="364">
        <v>0</v>
      </c>
      <c r="H183" s="664"/>
      <c r="I183" s="365">
        <v>0</v>
      </c>
      <c r="J183" s="698"/>
      <c r="K183" s="366">
        <v>0</v>
      </c>
      <c r="L183" s="718"/>
      <c r="M183" s="367">
        <f>'5. Pupuk Kompos Kulit Kopi'!K21</f>
        <v>3000</v>
      </c>
      <c r="N183" s="718"/>
      <c r="O183" s="366">
        <f>'5. Pupuk Kompos Kulit Kopi'!L21</f>
        <v>7000</v>
      </c>
      <c r="P183" s="666"/>
      <c r="Q183" s="366">
        <f>'5. Pupuk Kompos Kulit Kopi'!M21</f>
        <v>2500</v>
      </c>
      <c r="R183" s="666"/>
      <c r="S183" s="31"/>
      <c r="T183" s="31"/>
    </row>
    <row r="184" spans="2:20" ht="15.95" customHeight="1">
      <c r="B184" s="363"/>
      <c r="C184" s="695"/>
      <c r="D184" s="672" t="s">
        <v>27</v>
      </c>
      <c r="E184" s="673"/>
      <c r="F184" s="315" t="s">
        <v>31</v>
      </c>
      <c r="G184" s="368">
        <v>0</v>
      </c>
      <c r="H184" s="664"/>
      <c r="I184" s="369">
        <v>0</v>
      </c>
      <c r="J184" s="698"/>
      <c r="K184" s="370">
        <v>0</v>
      </c>
      <c r="L184" s="718"/>
      <c r="M184" s="370">
        <f>M183</f>
        <v>3000</v>
      </c>
      <c r="N184" s="718"/>
      <c r="O184" s="370">
        <f>O183</f>
        <v>7000</v>
      </c>
      <c r="P184" s="666"/>
      <c r="Q184" s="370">
        <f>Q183</f>
        <v>2500</v>
      </c>
      <c r="R184" s="666"/>
      <c r="S184" s="31"/>
      <c r="T184" s="31"/>
    </row>
    <row r="185" spans="2:20" ht="15.95" customHeight="1">
      <c r="B185" s="363"/>
      <c r="C185" s="695"/>
      <c r="D185" s="672" t="s">
        <v>28</v>
      </c>
      <c r="E185" s="673"/>
      <c r="F185" s="317" t="s">
        <v>45</v>
      </c>
      <c r="G185" s="318">
        <v>0</v>
      </c>
      <c r="H185" s="664"/>
      <c r="I185" s="371">
        <v>0</v>
      </c>
      <c r="J185" s="698"/>
      <c r="K185" s="372">
        <v>0</v>
      </c>
      <c r="L185" s="718"/>
      <c r="M185" s="372">
        <v>0</v>
      </c>
      <c r="N185" s="718"/>
      <c r="O185" s="372">
        <v>0</v>
      </c>
      <c r="P185" s="666"/>
      <c r="Q185" s="372">
        <v>0</v>
      </c>
      <c r="R185" s="666"/>
      <c r="S185" s="31"/>
      <c r="T185" s="31"/>
    </row>
    <row r="186" spans="2:20" ht="15.95" customHeight="1">
      <c r="B186" s="363"/>
      <c r="C186" s="695"/>
      <c r="D186" s="672" t="s">
        <v>29</v>
      </c>
      <c r="E186" s="673"/>
      <c r="F186" s="315" t="s">
        <v>33</v>
      </c>
      <c r="G186" s="318">
        <f>SUM(G184:G185)</f>
        <v>0</v>
      </c>
      <c r="H186" s="664"/>
      <c r="I186" s="318">
        <f>SUM(I184:I185)</f>
        <v>0</v>
      </c>
      <c r="J186" s="698"/>
      <c r="K186" s="318">
        <f>SUM(K184:K185)</f>
        <v>0</v>
      </c>
      <c r="L186" s="718"/>
      <c r="M186" s="318">
        <f>SUM(M184:M185)</f>
        <v>3000</v>
      </c>
      <c r="N186" s="718"/>
      <c r="O186" s="318">
        <f>SUM(O184:O185)</f>
        <v>7000</v>
      </c>
      <c r="P186" s="666"/>
      <c r="Q186" s="318">
        <f>SUM(Q184:Q185)</f>
        <v>2500</v>
      </c>
      <c r="R186" s="666"/>
      <c r="S186" s="31"/>
      <c r="T186" s="31"/>
    </row>
    <row r="187" spans="2:20" ht="15.95" customHeight="1">
      <c r="B187" s="723"/>
      <c r="C187" s="695"/>
      <c r="D187" s="674" t="s">
        <v>46</v>
      </c>
      <c r="E187" s="675"/>
      <c r="F187" s="319" t="s">
        <v>5</v>
      </c>
      <c r="G187" s="373">
        <v>0</v>
      </c>
      <c r="H187" s="664"/>
      <c r="I187" s="373">
        <v>0</v>
      </c>
      <c r="J187" s="698"/>
      <c r="K187" s="373">
        <v>0</v>
      </c>
      <c r="L187" s="718"/>
      <c r="M187" s="374">
        <f>'5. Pupuk Kompos Kulit Kopi'!K29</f>
        <v>3.75</v>
      </c>
      <c r="N187" s="718"/>
      <c r="O187" s="374">
        <f>'5. Pupuk Kompos Kulit Kopi'!L29</f>
        <v>3.75</v>
      </c>
      <c r="P187" s="666"/>
      <c r="Q187" s="374">
        <f>'Rekap Kehati Untuk DRKPL'!Q187</f>
        <v>3.75</v>
      </c>
      <c r="R187" s="666"/>
      <c r="S187" s="31"/>
      <c r="T187" s="31"/>
    </row>
    <row r="188" spans="2:20" ht="15.95" customHeight="1">
      <c r="B188" s="724"/>
      <c r="C188" s="696"/>
      <c r="D188" s="674" t="s">
        <v>47</v>
      </c>
      <c r="E188" s="675"/>
      <c r="F188" s="319" t="s">
        <v>48</v>
      </c>
      <c r="G188" s="341">
        <v>0</v>
      </c>
      <c r="H188" s="664"/>
      <c r="I188" s="341">
        <v>0</v>
      </c>
      <c r="J188" s="699"/>
      <c r="K188" s="341">
        <v>0</v>
      </c>
      <c r="L188" s="719"/>
      <c r="M188" s="341">
        <v>0</v>
      </c>
      <c r="N188" s="719"/>
      <c r="O188" s="341">
        <v>0</v>
      </c>
      <c r="P188" s="667"/>
      <c r="Q188" s="374">
        <f>'Rekap Kehati Untuk DRKPL'!Q188</f>
        <v>0</v>
      </c>
      <c r="R188" s="667"/>
      <c r="S188" s="31"/>
      <c r="T188" s="31"/>
    </row>
    <row r="189" spans="2:20" ht="15.95" customHeight="1">
      <c r="B189" s="361">
        <v>7</v>
      </c>
      <c r="C189" s="694" t="s">
        <v>337</v>
      </c>
      <c r="D189" s="720" t="s">
        <v>4</v>
      </c>
      <c r="E189" s="721"/>
      <c r="F189" s="722"/>
      <c r="G189" s="298"/>
      <c r="H189" s="664">
        <v>0</v>
      </c>
      <c r="I189" s="362"/>
      <c r="J189" s="697">
        <v>0</v>
      </c>
      <c r="K189" s="298"/>
      <c r="L189" s="697">
        <v>0</v>
      </c>
      <c r="M189" s="298"/>
      <c r="N189" s="697">
        <v>0</v>
      </c>
      <c r="O189" s="298"/>
      <c r="P189" s="665">
        <v>17.5</v>
      </c>
      <c r="Q189" s="298"/>
      <c r="R189" s="665">
        <f>'Rekap Kehati Untuk DRKPL'!R189:R196</f>
        <v>16.5</v>
      </c>
      <c r="S189" s="31"/>
      <c r="T189" s="31"/>
    </row>
    <row r="190" spans="2:20" ht="15.95" customHeight="1">
      <c r="B190" s="363"/>
      <c r="C190" s="695"/>
      <c r="D190" s="375" t="str">
        <f>'7. Menang (Menanam Mangrove)'!C24</f>
        <v>Rhizopora mucronata</v>
      </c>
      <c r="E190" s="376" t="str">
        <f>'7. Menang (Menanam Mangrove)'!D24</f>
        <v>Bakau hitam</v>
      </c>
      <c r="F190" s="360" t="s">
        <v>57</v>
      </c>
      <c r="G190" s="364">
        <v>0</v>
      </c>
      <c r="H190" s="664"/>
      <c r="I190" s="364">
        <v>0</v>
      </c>
      <c r="J190" s="698"/>
      <c r="K190" s="364">
        <v>0</v>
      </c>
      <c r="L190" s="698"/>
      <c r="M190" s="364">
        <v>0</v>
      </c>
      <c r="N190" s="698"/>
      <c r="O190" s="366">
        <f>'7. Menang (Menanam Mangrove)'!L24</f>
        <v>500</v>
      </c>
      <c r="P190" s="666"/>
      <c r="Q190" s="366">
        <f>'7. Menang (Menanam Mangrove)'!M24</f>
        <v>500</v>
      </c>
      <c r="R190" s="666"/>
      <c r="S190" s="31"/>
      <c r="T190" s="31"/>
    </row>
    <row r="191" spans="2:20" ht="15.95" customHeight="1">
      <c r="B191" s="363"/>
      <c r="C191" s="695"/>
      <c r="D191" s="375" t="str">
        <f>'7. Menang (Menanam Mangrove)'!C25</f>
        <v>Rhizopora stylosa</v>
      </c>
      <c r="E191" s="376" t="str">
        <f>'7. Menang (Menanam Mangrove)'!D25</f>
        <v>Tongke besar</v>
      </c>
      <c r="F191" s="360" t="s">
        <v>57</v>
      </c>
      <c r="G191" s="364">
        <v>0</v>
      </c>
      <c r="H191" s="664"/>
      <c r="I191" s="364">
        <v>0</v>
      </c>
      <c r="J191" s="698"/>
      <c r="K191" s="364">
        <v>0</v>
      </c>
      <c r="L191" s="698"/>
      <c r="M191" s="364">
        <v>0</v>
      </c>
      <c r="N191" s="698"/>
      <c r="O191" s="366">
        <f>'7. Menang (Menanam Mangrove)'!L25</f>
        <v>500</v>
      </c>
      <c r="P191" s="666"/>
      <c r="Q191" s="366">
        <f>'7. Menang (Menanam Mangrove)'!M25</f>
        <v>500</v>
      </c>
      <c r="R191" s="666"/>
      <c r="S191" s="31"/>
      <c r="T191" s="31"/>
    </row>
    <row r="192" spans="2:20" ht="15.95" customHeight="1">
      <c r="B192" s="363"/>
      <c r="C192" s="695"/>
      <c r="D192" s="672" t="s">
        <v>27</v>
      </c>
      <c r="E192" s="673"/>
      <c r="F192" s="315" t="s">
        <v>31</v>
      </c>
      <c r="G192" s="368">
        <f>SUM(G190:G191)</f>
        <v>0</v>
      </c>
      <c r="H192" s="664"/>
      <c r="I192" s="368">
        <f>SUM(I190:I191)</f>
        <v>0</v>
      </c>
      <c r="J192" s="698"/>
      <c r="K192" s="368">
        <f>SUM(K190:K191)</f>
        <v>0</v>
      </c>
      <c r="L192" s="698"/>
      <c r="M192" s="368">
        <f>SUM(M190:M191)</f>
        <v>0</v>
      </c>
      <c r="N192" s="698"/>
      <c r="O192" s="368">
        <f>SUM(O190:O191)</f>
        <v>1000</v>
      </c>
      <c r="P192" s="666"/>
      <c r="Q192" s="368">
        <f>SUM(Q190:Q191)</f>
        <v>1000</v>
      </c>
      <c r="R192" s="666"/>
      <c r="S192" s="31"/>
      <c r="T192" s="31"/>
    </row>
    <row r="193" spans="2:20" ht="15.95" customHeight="1">
      <c r="B193" s="363"/>
      <c r="C193" s="695"/>
      <c r="D193" s="672" t="s">
        <v>28</v>
      </c>
      <c r="E193" s="673"/>
      <c r="F193" s="317" t="s">
        <v>45</v>
      </c>
      <c r="G193" s="318">
        <v>0</v>
      </c>
      <c r="H193" s="664"/>
      <c r="I193" s="318">
        <v>0</v>
      </c>
      <c r="J193" s="698"/>
      <c r="K193" s="318">
        <v>0</v>
      </c>
      <c r="L193" s="698"/>
      <c r="M193" s="318">
        <v>0</v>
      </c>
      <c r="N193" s="698"/>
      <c r="O193" s="318">
        <v>0</v>
      </c>
      <c r="P193" s="666"/>
      <c r="Q193" s="318">
        <v>0</v>
      </c>
      <c r="R193" s="666"/>
      <c r="S193" s="31"/>
      <c r="T193" s="31"/>
    </row>
    <row r="194" spans="2:20" ht="15.95" customHeight="1">
      <c r="B194" s="363"/>
      <c r="C194" s="695"/>
      <c r="D194" s="672" t="s">
        <v>29</v>
      </c>
      <c r="E194" s="673"/>
      <c r="F194" s="315" t="s">
        <v>33</v>
      </c>
      <c r="G194" s="318">
        <f>SUM(G192:G193)</f>
        <v>0</v>
      </c>
      <c r="H194" s="664"/>
      <c r="I194" s="318">
        <f>SUM(I192:I193)</f>
        <v>0</v>
      </c>
      <c r="J194" s="698"/>
      <c r="K194" s="318">
        <f>SUM(K192:K193)</f>
        <v>0</v>
      </c>
      <c r="L194" s="698"/>
      <c r="M194" s="318">
        <f>SUM(M192:M193)</f>
        <v>0</v>
      </c>
      <c r="N194" s="698"/>
      <c r="O194" s="318">
        <f>SUM(O192:O193)</f>
        <v>1000</v>
      </c>
      <c r="P194" s="666"/>
      <c r="Q194" s="318">
        <f>SUM(Q192:Q193)</f>
        <v>1000</v>
      </c>
      <c r="R194" s="666"/>
      <c r="S194" s="31"/>
      <c r="T194" s="31"/>
    </row>
    <row r="195" spans="2:20" ht="15.95" customHeight="1">
      <c r="B195" s="723"/>
      <c r="C195" s="695"/>
      <c r="D195" s="674" t="s">
        <v>46</v>
      </c>
      <c r="E195" s="675"/>
      <c r="F195" s="319" t="s">
        <v>5</v>
      </c>
      <c r="G195" s="373">
        <v>0</v>
      </c>
      <c r="H195" s="664"/>
      <c r="I195" s="377">
        <v>0</v>
      </c>
      <c r="J195" s="698"/>
      <c r="K195" s="378">
        <v>0</v>
      </c>
      <c r="L195" s="698"/>
      <c r="M195" s="378">
        <v>0</v>
      </c>
      <c r="N195" s="698"/>
      <c r="O195" s="378">
        <f>'7. Menang (Menanam Mangrove)'!L33</f>
        <v>1</v>
      </c>
      <c r="P195" s="666"/>
      <c r="Q195" s="378">
        <f>'Rekap Kehati Untuk DRKPL'!Q195</f>
        <v>1</v>
      </c>
      <c r="R195" s="666"/>
      <c r="S195" s="31"/>
      <c r="T195" s="31"/>
    </row>
    <row r="196" spans="2:20" s="36" customFormat="1" ht="15.95" customHeight="1">
      <c r="B196" s="724"/>
      <c r="C196" s="696"/>
      <c r="D196" s="674" t="s">
        <v>47</v>
      </c>
      <c r="E196" s="675"/>
      <c r="F196" s="319" t="s">
        <v>48</v>
      </c>
      <c r="G196" s="341">
        <v>0</v>
      </c>
      <c r="H196" s="664"/>
      <c r="I196" s="341">
        <v>0</v>
      </c>
      <c r="J196" s="699"/>
      <c r="K196" s="341">
        <v>0</v>
      </c>
      <c r="L196" s="699"/>
      <c r="M196" s="341">
        <v>0</v>
      </c>
      <c r="N196" s="699"/>
      <c r="O196" s="379">
        <v>1.343</v>
      </c>
      <c r="P196" s="667"/>
      <c r="Q196" s="561">
        <f>'Rekap Kehati Untuk DRKPL'!Q196</f>
        <v>1.343</v>
      </c>
      <c r="R196" s="667"/>
    </row>
    <row r="197" spans="2:20" ht="15.95" customHeight="1">
      <c r="B197" s="361">
        <v>7</v>
      </c>
      <c r="C197" s="694" t="str">
        <f>'8. MANGGED'!D5</f>
        <v>MANGGED (Konservasi Mangrove Berbasis Media Tanam Gedebog Pisang)</v>
      </c>
      <c r="D197" s="720" t="s">
        <v>4</v>
      </c>
      <c r="E197" s="721"/>
      <c r="F197" s="722"/>
      <c r="G197" s="298"/>
      <c r="H197" s="664">
        <v>0</v>
      </c>
      <c r="I197" s="362"/>
      <c r="J197" s="697">
        <v>0</v>
      </c>
      <c r="K197" s="298"/>
      <c r="L197" s="697">
        <v>0</v>
      </c>
      <c r="M197" s="298"/>
      <c r="N197" s="697">
        <v>0</v>
      </c>
      <c r="O197" s="298"/>
      <c r="P197" s="665">
        <v>0</v>
      </c>
      <c r="Q197" s="298"/>
      <c r="R197" s="665">
        <f>'Rekap Kehati Untuk DRKPL'!R197:R204</f>
        <v>15</v>
      </c>
      <c r="S197" s="31"/>
      <c r="T197" s="31"/>
    </row>
    <row r="198" spans="2:20" ht="15.95" customHeight="1">
      <c r="B198" s="555"/>
      <c r="C198" s="695"/>
      <c r="D198" s="375" t="str">
        <f>'Rekap Kehati Untuk DRKPL'!D198</f>
        <v>Rhizopora mucronata</v>
      </c>
      <c r="E198" s="376" t="str">
        <f>'Rekap Kehati Untuk DRKPL'!E198</f>
        <v>Bakau hitam</v>
      </c>
      <c r="F198" s="360" t="s">
        <v>57</v>
      </c>
      <c r="G198" s="364">
        <v>0</v>
      </c>
      <c r="H198" s="664"/>
      <c r="I198" s="364">
        <v>0</v>
      </c>
      <c r="J198" s="698"/>
      <c r="K198" s="364">
        <v>0</v>
      </c>
      <c r="L198" s="698"/>
      <c r="M198" s="364">
        <v>0</v>
      </c>
      <c r="N198" s="698"/>
      <c r="O198" s="366">
        <f>'Rekap Kehati Untuk DRKPL'!O198</f>
        <v>0</v>
      </c>
      <c r="P198" s="666"/>
      <c r="Q198" s="366">
        <f>'Rekap Kehati Untuk DRKPL'!Q198</f>
        <v>300</v>
      </c>
      <c r="R198" s="666"/>
      <c r="S198" s="31"/>
      <c r="T198" s="31"/>
    </row>
    <row r="199" spans="2:20" ht="15.95" customHeight="1">
      <c r="B199" s="555"/>
      <c r="C199" s="695"/>
      <c r="D199" s="375" t="str">
        <f>'Rekap Kehati Untuk DRKPL'!D199</f>
        <v>Rhizopora apiculata</v>
      </c>
      <c r="E199" s="376" t="str">
        <f>'Rekap Kehati Untuk DRKPL'!E199</f>
        <v>Bakau putih</v>
      </c>
      <c r="F199" s="360" t="s">
        <v>57</v>
      </c>
      <c r="G199" s="364">
        <v>0</v>
      </c>
      <c r="H199" s="664"/>
      <c r="I199" s="364">
        <v>0</v>
      </c>
      <c r="J199" s="698"/>
      <c r="K199" s="364">
        <v>0</v>
      </c>
      <c r="L199" s="698"/>
      <c r="M199" s="364">
        <v>0</v>
      </c>
      <c r="N199" s="698"/>
      <c r="O199" s="366">
        <f>'Rekap Kehati Untuk DRKPL'!O199</f>
        <v>0</v>
      </c>
      <c r="P199" s="666"/>
      <c r="Q199" s="366">
        <f>'Rekap Kehati Untuk DRKPL'!Q199</f>
        <v>300</v>
      </c>
      <c r="R199" s="666"/>
      <c r="S199" s="31"/>
      <c r="T199" s="31"/>
    </row>
    <row r="200" spans="2:20" ht="15.95" customHeight="1">
      <c r="B200" s="555"/>
      <c r="C200" s="695"/>
      <c r="D200" s="672" t="s">
        <v>27</v>
      </c>
      <c r="E200" s="673"/>
      <c r="F200" s="315" t="s">
        <v>31</v>
      </c>
      <c r="G200" s="368">
        <f>SUM(G198:G199)</f>
        <v>0</v>
      </c>
      <c r="H200" s="664"/>
      <c r="I200" s="368">
        <f>SUM(I198:I199)</f>
        <v>0</v>
      </c>
      <c r="J200" s="698"/>
      <c r="K200" s="368">
        <f>SUM(K198:K199)</f>
        <v>0</v>
      </c>
      <c r="L200" s="698"/>
      <c r="M200" s="368">
        <f>SUM(M198:M199)</f>
        <v>0</v>
      </c>
      <c r="N200" s="698"/>
      <c r="O200" s="368">
        <f>SUM(O198:O199)</f>
        <v>0</v>
      </c>
      <c r="P200" s="666"/>
      <c r="Q200" s="368">
        <f>SUM(Q198:Q199)</f>
        <v>600</v>
      </c>
      <c r="R200" s="666"/>
      <c r="S200" s="31"/>
      <c r="T200" s="31"/>
    </row>
    <row r="201" spans="2:20" ht="15.95" customHeight="1">
      <c r="B201" s="555"/>
      <c r="C201" s="695"/>
      <c r="D201" s="672" t="s">
        <v>28</v>
      </c>
      <c r="E201" s="673"/>
      <c r="F201" s="317" t="s">
        <v>45</v>
      </c>
      <c r="G201" s="318">
        <v>0</v>
      </c>
      <c r="H201" s="664"/>
      <c r="I201" s="318">
        <v>0</v>
      </c>
      <c r="J201" s="698"/>
      <c r="K201" s="318">
        <v>0</v>
      </c>
      <c r="L201" s="698"/>
      <c r="M201" s="318">
        <v>0</v>
      </c>
      <c r="N201" s="698"/>
      <c r="O201" s="318">
        <v>0</v>
      </c>
      <c r="P201" s="666"/>
      <c r="Q201" s="318">
        <v>0</v>
      </c>
      <c r="R201" s="666"/>
      <c r="S201" s="31"/>
      <c r="T201" s="31"/>
    </row>
    <row r="202" spans="2:20" ht="15.95" customHeight="1">
      <c r="B202" s="555"/>
      <c r="C202" s="695"/>
      <c r="D202" s="672" t="s">
        <v>29</v>
      </c>
      <c r="E202" s="673"/>
      <c r="F202" s="315" t="s">
        <v>33</v>
      </c>
      <c r="G202" s="318">
        <f>SUM(G200:G201)</f>
        <v>0</v>
      </c>
      <c r="H202" s="664"/>
      <c r="I202" s="318">
        <f>SUM(I200:I201)</f>
        <v>0</v>
      </c>
      <c r="J202" s="698"/>
      <c r="K202" s="318">
        <f>SUM(K200:K201)</f>
        <v>0</v>
      </c>
      <c r="L202" s="698"/>
      <c r="M202" s="318">
        <f>SUM(M200:M201)</f>
        <v>0</v>
      </c>
      <c r="N202" s="698"/>
      <c r="O202" s="318">
        <f>SUM(O200:O201)</f>
        <v>0</v>
      </c>
      <c r="P202" s="666"/>
      <c r="Q202" s="318">
        <f>SUM(Q200:Q201)</f>
        <v>600</v>
      </c>
      <c r="R202" s="666"/>
      <c r="S202" s="31"/>
      <c r="T202" s="31"/>
    </row>
    <row r="203" spans="2:20" ht="15.95" customHeight="1">
      <c r="B203" s="723"/>
      <c r="C203" s="695"/>
      <c r="D203" s="674" t="s">
        <v>46</v>
      </c>
      <c r="E203" s="675"/>
      <c r="F203" s="319" t="s">
        <v>5</v>
      </c>
      <c r="G203" s="373">
        <v>0</v>
      </c>
      <c r="H203" s="664"/>
      <c r="I203" s="377">
        <v>0</v>
      </c>
      <c r="J203" s="698"/>
      <c r="K203" s="378">
        <v>0</v>
      </c>
      <c r="L203" s="698"/>
      <c r="M203" s="378">
        <v>0</v>
      </c>
      <c r="N203" s="698"/>
      <c r="O203" s="378">
        <f>'7. Menang (Menanam Mangrove)'!L41</f>
        <v>0</v>
      </c>
      <c r="P203" s="666"/>
      <c r="Q203" s="378">
        <f>'Rekap Kehati Untuk DRKPL'!Q203</f>
        <v>1</v>
      </c>
      <c r="R203" s="666"/>
      <c r="S203" s="31"/>
      <c r="T203" s="31"/>
    </row>
    <row r="204" spans="2:20" s="36" customFormat="1" ht="15.95" customHeight="1">
      <c r="B204" s="724"/>
      <c r="C204" s="696"/>
      <c r="D204" s="674" t="s">
        <v>47</v>
      </c>
      <c r="E204" s="675"/>
      <c r="F204" s="319" t="s">
        <v>48</v>
      </c>
      <c r="G204" s="341">
        <v>0</v>
      </c>
      <c r="H204" s="664"/>
      <c r="I204" s="341">
        <v>0</v>
      </c>
      <c r="J204" s="699"/>
      <c r="K204" s="341">
        <v>0</v>
      </c>
      <c r="L204" s="699"/>
      <c r="M204" s="341">
        <v>0</v>
      </c>
      <c r="N204" s="699"/>
      <c r="O204" s="379">
        <v>1.343</v>
      </c>
      <c r="P204" s="667"/>
      <c r="Q204" s="562">
        <f>'Rekap Kehati Untuk DRKPL'!Q204</f>
        <v>0.69310000000000005</v>
      </c>
      <c r="R204" s="667"/>
    </row>
    <row r="205" spans="2:20" s="36" customFormat="1" ht="15.95" customHeight="1">
      <c r="B205" s="711" t="s">
        <v>27</v>
      </c>
      <c r="C205" s="712"/>
      <c r="D205" s="713"/>
      <c r="E205" s="380"/>
      <c r="F205" s="89" t="s">
        <v>31</v>
      </c>
      <c r="G205" s="266">
        <f>SUM(G72+G133+G160+G170+G177+G184+G192+G200)</f>
        <v>247</v>
      </c>
      <c r="H205" s="714">
        <f>SUM(H165:H196)</f>
        <v>5</v>
      </c>
      <c r="I205" s="266">
        <f>SUM(I72+I133+I160+I170+I177+I184+I192)</f>
        <v>275</v>
      </c>
      <c r="J205" s="714">
        <f>SUM(J165:J196)</f>
        <v>5</v>
      </c>
      <c r="K205" s="266">
        <f>SUM(K72+K133+K160+K170+K177+K184+K192)</f>
        <v>1421</v>
      </c>
      <c r="L205" s="668">
        <f>SUM(L165:L196)</f>
        <v>207.5</v>
      </c>
      <c r="M205" s="266">
        <f>SUM(M72+M133+M160+M170+M177+M184+M192)</f>
        <v>6436</v>
      </c>
      <c r="N205" s="668">
        <f>SUM(N165:N196)</f>
        <v>57.5</v>
      </c>
      <c r="O205" s="90">
        <f>SUM(O72+O133+O160+O170+O177+O184+O192)</f>
        <v>15718</v>
      </c>
      <c r="P205" s="668">
        <f>SUM(P7:P196)</f>
        <v>103.75</v>
      </c>
      <c r="Q205" s="90">
        <f>SUM(Q72+Q133+Q160+Q170+Q177+Q184+Q192+Q200)</f>
        <v>7318</v>
      </c>
      <c r="R205" s="668">
        <f>SUM(R7:R196)</f>
        <v>71.75</v>
      </c>
    </row>
    <row r="206" spans="2:20" s="36" customFormat="1" ht="15.95" customHeight="1">
      <c r="B206" s="652" t="s">
        <v>28</v>
      </c>
      <c r="C206" s="725"/>
      <c r="D206" s="653"/>
      <c r="E206" s="381"/>
      <c r="F206" s="382" t="s">
        <v>45</v>
      </c>
      <c r="G206" s="90">
        <f>SUM(G73+G134+G161+G171+G178+G185+G193)</f>
        <v>118</v>
      </c>
      <c r="H206" s="715"/>
      <c r="I206" s="90">
        <f>SUM(I73+I134+I161+I171+I178+I185+I193)</f>
        <v>128</v>
      </c>
      <c r="J206" s="715"/>
      <c r="K206" s="90">
        <f>SUM(K73+K134+K161+K171+K178+K185+K193)</f>
        <v>276</v>
      </c>
      <c r="L206" s="669"/>
      <c r="M206" s="90">
        <f>SUM(M73+M134+M161+M171+M178+M185+M193)</f>
        <v>347</v>
      </c>
      <c r="N206" s="669"/>
      <c r="O206" s="90">
        <f>SUM(O73+O134+O161+O171+O178+O185+O193)</f>
        <v>439</v>
      </c>
      <c r="P206" s="669"/>
      <c r="Q206" s="90">
        <f>SUM(Q73+Q134+Q161+Q171+Q178+Q185+Q193+Q201)</f>
        <v>439</v>
      </c>
      <c r="R206" s="669"/>
    </row>
    <row r="207" spans="2:20" s="36" customFormat="1" ht="15.95" customHeight="1">
      <c r="B207" s="711" t="s">
        <v>49</v>
      </c>
      <c r="C207" s="712"/>
      <c r="D207" s="713"/>
      <c r="E207" s="380"/>
      <c r="F207" s="89" t="s">
        <v>5</v>
      </c>
      <c r="G207" s="383">
        <f>SUM(G75+G136+G163+G173,G180,G187,G195)</f>
        <v>1</v>
      </c>
      <c r="H207" s="716"/>
      <c r="I207" s="383">
        <f>SUM(I75+I136+I163+I173,I180,I187,I195)</f>
        <v>1</v>
      </c>
      <c r="J207" s="716"/>
      <c r="K207" s="383">
        <f>SUM(K75+K136+K163+K173,K180,K187,K195)</f>
        <v>40.910000000000004</v>
      </c>
      <c r="L207" s="670"/>
      <c r="M207" s="383">
        <f>SUM(M75+M136+M163+M173,M180,M187,M195)</f>
        <v>44.660000000000004</v>
      </c>
      <c r="N207" s="670"/>
      <c r="O207" s="383">
        <f>SUM(O75+O136+O163+O173,O180,O187,O195)</f>
        <v>46.660000000000004</v>
      </c>
      <c r="P207" s="670"/>
      <c r="Q207" s="383">
        <f>SUM(Q75+Q136+Q163+Q173+Q180+Q187+Q195+Q203)</f>
        <v>47.660000000000004</v>
      </c>
      <c r="R207" s="670"/>
    </row>
    <row r="208" spans="2:20" ht="24.75" customHeight="1">
      <c r="B208" s="710" t="s">
        <v>91</v>
      </c>
      <c r="C208" s="710"/>
      <c r="D208" s="64"/>
      <c r="E208" s="64"/>
      <c r="F208" s="64"/>
      <c r="G208" s="65"/>
      <c r="H208" s="97"/>
      <c r="I208" s="65"/>
      <c r="J208" s="97"/>
      <c r="K208" s="66"/>
      <c r="L208" s="99"/>
      <c r="M208" s="66"/>
      <c r="N208" s="99"/>
      <c r="O208" s="66"/>
      <c r="P208" s="99"/>
      <c r="Q208" s="66"/>
      <c r="R208" s="99"/>
      <c r="S208" s="37"/>
      <c r="T208" s="38"/>
    </row>
    <row r="210" spans="2:20" ht="28.5" customHeight="1">
      <c r="B210" s="89" t="s">
        <v>0</v>
      </c>
      <c r="C210" s="89" t="s">
        <v>50</v>
      </c>
      <c r="D210" s="89">
        <v>2020</v>
      </c>
      <c r="E210" s="90">
        <v>2021</v>
      </c>
      <c r="F210" s="89">
        <v>2022</v>
      </c>
      <c r="G210" s="90">
        <v>2023</v>
      </c>
      <c r="H210" s="89">
        <v>2024</v>
      </c>
      <c r="I210" s="632" t="s">
        <v>376</v>
      </c>
      <c r="J210" s="30"/>
      <c r="K210" s="30"/>
      <c r="M210" s="30"/>
      <c r="O210" s="30"/>
      <c r="P210" s="291"/>
      <c r="Q210" s="30"/>
      <c r="R210" s="291"/>
      <c r="S210" s="30"/>
      <c r="T210" s="31"/>
    </row>
    <row r="211" spans="2:20">
      <c r="B211" s="91">
        <v>1</v>
      </c>
      <c r="C211" s="92" t="s">
        <v>27</v>
      </c>
      <c r="D211" s="93">
        <f>G205</f>
        <v>247</v>
      </c>
      <c r="E211" s="93">
        <f>I205</f>
        <v>275</v>
      </c>
      <c r="F211" s="93">
        <f>K205</f>
        <v>1421</v>
      </c>
      <c r="G211" s="93">
        <f>M205</f>
        <v>6436</v>
      </c>
      <c r="H211" s="93">
        <f>O205</f>
        <v>15718</v>
      </c>
      <c r="I211" s="563">
        <f>Q205</f>
        <v>7318</v>
      </c>
      <c r="J211" s="30"/>
      <c r="K211" s="30"/>
      <c r="M211" s="30"/>
      <c r="O211" s="30"/>
      <c r="P211" s="291"/>
      <c r="Q211" s="30"/>
      <c r="R211" s="291"/>
      <c r="S211" s="30"/>
      <c r="T211" s="31"/>
    </row>
    <row r="212" spans="2:20">
      <c r="B212" s="91">
        <v>2</v>
      </c>
      <c r="C212" s="92" t="s">
        <v>28</v>
      </c>
      <c r="D212" s="93">
        <f>G206</f>
        <v>118</v>
      </c>
      <c r="E212" s="93">
        <f>I206</f>
        <v>128</v>
      </c>
      <c r="F212" s="93">
        <f>K206</f>
        <v>276</v>
      </c>
      <c r="G212" s="93">
        <f>M206</f>
        <v>347</v>
      </c>
      <c r="H212" s="93">
        <f>O206</f>
        <v>439</v>
      </c>
      <c r="I212" s="563">
        <f>Q206</f>
        <v>439</v>
      </c>
      <c r="J212" s="30"/>
      <c r="K212" s="30"/>
      <c r="M212" s="30"/>
      <c r="O212" s="30"/>
      <c r="Q212" s="30"/>
      <c r="S212" s="30"/>
      <c r="T212" s="31"/>
    </row>
    <row r="213" spans="2:20" ht="23.25" customHeight="1"/>
    <row r="234" spans="1:20" s="29" customFormat="1" ht="16.5">
      <c r="A234" s="31"/>
      <c r="B234" s="30"/>
      <c r="C234" s="39"/>
      <c r="D234" s="39"/>
      <c r="E234" s="39"/>
      <c r="F234" s="39"/>
      <c r="G234" s="40"/>
      <c r="H234" s="98"/>
      <c r="I234" s="40"/>
      <c r="J234" s="98"/>
      <c r="K234" s="40"/>
      <c r="L234" s="98"/>
      <c r="N234" s="30"/>
      <c r="P234" s="30"/>
      <c r="R234" s="30"/>
      <c r="T234" s="30"/>
    </row>
  </sheetData>
  <mergeCells count="150">
    <mergeCell ref="P205:P207"/>
    <mergeCell ref="B206:D206"/>
    <mergeCell ref="B207:D207"/>
    <mergeCell ref="P182:P188"/>
    <mergeCell ref="D184:E184"/>
    <mergeCell ref="B187:B188"/>
    <mergeCell ref="C189:C196"/>
    <mergeCell ref="D189:F189"/>
    <mergeCell ref="H189:H196"/>
    <mergeCell ref="J189:J196"/>
    <mergeCell ref="L189:L196"/>
    <mergeCell ref="N189:N196"/>
    <mergeCell ref="P189:P196"/>
    <mergeCell ref="B195:B196"/>
    <mergeCell ref="D196:E196"/>
    <mergeCell ref="C197:C204"/>
    <mergeCell ref="D197:F197"/>
    <mergeCell ref="H197:H204"/>
    <mergeCell ref="J197:J204"/>
    <mergeCell ref="L197:L204"/>
    <mergeCell ref="N197:N204"/>
    <mergeCell ref="P197:P204"/>
    <mergeCell ref="D200:E200"/>
    <mergeCell ref="D201:E201"/>
    <mergeCell ref="B208:C208"/>
    <mergeCell ref="B205:D205"/>
    <mergeCell ref="H205:H207"/>
    <mergeCell ref="J205:J207"/>
    <mergeCell ref="L205:L207"/>
    <mergeCell ref="N205:N207"/>
    <mergeCell ref="C182:C188"/>
    <mergeCell ref="J182:J188"/>
    <mergeCell ref="L182:L188"/>
    <mergeCell ref="N182:N188"/>
    <mergeCell ref="D194:E194"/>
    <mergeCell ref="D195:E195"/>
    <mergeCell ref="D192:E192"/>
    <mergeCell ref="D193:E193"/>
    <mergeCell ref="D188:E188"/>
    <mergeCell ref="D182:F182"/>
    <mergeCell ref="D202:E202"/>
    <mergeCell ref="B203:B204"/>
    <mergeCell ref="D203:E203"/>
    <mergeCell ref="D204:E204"/>
    <mergeCell ref="A1:B1"/>
    <mergeCell ref="B2:N2"/>
    <mergeCell ref="B5:B6"/>
    <mergeCell ref="C5:C6"/>
    <mergeCell ref="D5:D6"/>
    <mergeCell ref="F5:F6"/>
    <mergeCell ref="G5:H5"/>
    <mergeCell ref="I5:J5"/>
    <mergeCell ref="K5:L5"/>
    <mergeCell ref="M5:N5"/>
    <mergeCell ref="E5:E6"/>
    <mergeCell ref="D172:E172"/>
    <mergeCell ref="D173:E173"/>
    <mergeCell ref="D174:E174"/>
    <mergeCell ref="D165:F165"/>
    <mergeCell ref="D178:E178"/>
    <mergeCell ref="D179:E179"/>
    <mergeCell ref="D180:E180"/>
    <mergeCell ref="D181:E181"/>
    <mergeCell ref="D170:E170"/>
    <mergeCell ref="D175:F175"/>
    <mergeCell ref="D177:E177"/>
    <mergeCell ref="D167:F167"/>
    <mergeCell ref="D168:F168"/>
    <mergeCell ref="C7:C76"/>
    <mergeCell ref="B7:B76"/>
    <mergeCell ref="D7:F7"/>
    <mergeCell ref="D34:F34"/>
    <mergeCell ref="O5:P5"/>
    <mergeCell ref="D185:E185"/>
    <mergeCell ref="D186:E186"/>
    <mergeCell ref="D187:E187"/>
    <mergeCell ref="H182:H188"/>
    <mergeCell ref="N165:N174"/>
    <mergeCell ref="P165:P174"/>
    <mergeCell ref="B169:B174"/>
    <mergeCell ref="C175:C181"/>
    <mergeCell ref="H175:H181"/>
    <mergeCell ref="J175:J181"/>
    <mergeCell ref="L175:L181"/>
    <mergeCell ref="N175:N181"/>
    <mergeCell ref="P175:P181"/>
    <mergeCell ref="B176:B181"/>
    <mergeCell ref="C165:C174"/>
    <mergeCell ref="H165:H174"/>
    <mergeCell ref="J165:J174"/>
    <mergeCell ref="L165:L174"/>
    <mergeCell ref="D171:E171"/>
    <mergeCell ref="C77:C137"/>
    <mergeCell ref="C138:C164"/>
    <mergeCell ref="B77:B137"/>
    <mergeCell ref="B138:B164"/>
    <mergeCell ref="D138:F138"/>
    <mergeCell ref="D149:F149"/>
    <mergeCell ref="D150:F150"/>
    <mergeCell ref="D156:F156"/>
    <mergeCell ref="D160:E160"/>
    <mergeCell ref="D161:E161"/>
    <mergeCell ref="D162:E162"/>
    <mergeCell ref="D163:E163"/>
    <mergeCell ref="D164:E164"/>
    <mergeCell ref="D133:E133"/>
    <mergeCell ref="D134:E134"/>
    <mergeCell ref="D135:E135"/>
    <mergeCell ref="D136:E136"/>
    <mergeCell ref="D137:E137"/>
    <mergeCell ref="D121:F121"/>
    <mergeCell ref="D126:F126"/>
    <mergeCell ref="D90:F90"/>
    <mergeCell ref="D99:F99"/>
    <mergeCell ref="D77:F77"/>
    <mergeCell ref="D89:F89"/>
    <mergeCell ref="H7:H76"/>
    <mergeCell ref="J7:J76"/>
    <mergeCell ref="L7:L76"/>
    <mergeCell ref="H138:H164"/>
    <mergeCell ref="J138:J164"/>
    <mergeCell ref="L138:L164"/>
    <mergeCell ref="N138:N164"/>
    <mergeCell ref="P138:P164"/>
    <mergeCell ref="J77:J137"/>
    <mergeCell ref="L77:L137"/>
    <mergeCell ref="N77:N137"/>
    <mergeCell ref="P77:P137"/>
    <mergeCell ref="H77:H137"/>
    <mergeCell ref="N7:N76"/>
    <mergeCell ref="P7:P76"/>
    <mergeCell ref="D35:F35"/>
    <mergeCell ref="D47:F47"/>
    <mergeCell ref="D64:F64"/>
    <mergeCell ref="D68:F68"/>
    <mergeCell ref="D72:E72"/>
    <mergeCell ref="D73:E73"/>
    <mergeCell ref="D74:E74"/>
    <mergeCell ref="D75:E75"/>
    <mergeCell ref="D76:E76"/>
    <mergeCell ref="Q5:R5"/>
    <mergeCell ref="R7:R76"/>
    <mergeCell ref="R77:R137"/>
    <mergeCell ref="R138:R164"/>
    <mergeCell ref="R165:R174"/>
    <mergeCell ref="R175:R181"/>
    <mergeCell ref="R182:R188"/>
    <mergeCell ref="R189:R196"/>
    <mergeCell ref="R205:R207"/>
    <mergeCell ref="R197:R204"/>
  </mergeCells>
  <pageMargins left="0.7" right="0.7" top="0.75" bottom="0.75" header="0.3" footer="0.3"/>
  <pageSetup orientation="portrait" r:id="rId1"/>
  <ignoredErrors>
    <ignoredError sqref="I205 K205 M205 O20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234"/>
  <sheetViews>
    <sheetView showGridLines="0" topLeftCell="A178" zoomScale="60" zoomScaleNormal="60" workbookViewId="0">
      <selection activeCell="C197" sqref="C197:C204"/>
    </sheetView>
  </sheetViews>
  <sheetFormatPr defaultColWidth="9.140625" defaultRowHeight="15.75"/>
  <cols>
    <col min="1" max="1" width="4.7109375" style="31" customWidth="1"/>
    <col min="2" max="2" width="6.5703125" style="30" customWidth="1"/>
    <col min="3" max="3" width="57.7109375" style="26" customWidth="1"/>
    <col min="4" max="4" width="42.140625" style="27" customWidth="1"/>
    <col min="5" max="5" width="29.42578125" style="27" customWidth="1"/>
    <col min="6" max="6" width="21.28515625" style="27" bestFit="1" customWidth="1"/>
    <col min="7" max="7" width="10.85546875" style="28" customWidth="1"/>
    <col min="8" max="8" width="12.28515625" style="95" bestFit="1" customWidth="1"/>
    <col min="9" max="9" width="11.5703125" style="28" bestFit="1" customWidth="1"/>
    <col min="10" max="10" width="12.28515625" style="95" bestFit="1" customWidth="1"/>
    <col min="11" max="11" width="11.28515625" style="29" bestFit="1" customWidth="1"/>
    <col min="12" max="12" width="12.28515625" style="30" bestFit="1" customWidth="1"/>
    <col min="13" max="13" width="12" style="29" bestFit="1" customWidth="1"/>
    <col min="14" max="14" width="12.28515625" style="30" bestFit="1" customWidth="1"/>
    <col min="15" max="15" width="11.85546875" style="29" bestFit="1" customWidth="1"/>
    <col min="16" max="16" width="12.28515625" style="30" bestFit="1" customWidth="1"/>
    <col min="17" max="17" width="11.85546875" style="29" bestFit="1" customWidth="1"/>
    <col min="18" max="18" width="12.28515625" style="30" bestFit="1" customWidth="1"/>
    <col min="19" max="19" width="11.5703125" style="29" bestFit="1" customWidth="1"/>
    <col min="20" max="20" width="12.28515625" style="30" bestFit="1" customWidth="1"/>
    <col min="21" max="21" width="9.140625" style="31"/>
    <col min="22" max="22" width="13.85546875" style="31" customWidth="1"/>
    <col min="23" max="23" width="22.42578125" style="31" customWidth="1"/>
    <col min="24" max="16384" width="9.140625" style="31"/>
  </cols>
  <sheetData>
    <row r="1" spans="1:20">
      <c r="A1" s="703"/>
      <c r="B1" s="703"/>
    </row>
    <row r="2" spans="1:20" ht="52.5" customHeight="1">
      <c r="B2" s="704" t="s">
        <v>78</v>
      </c>
      <c r="C2" s="705"/>
      <c r="D2" s="705"/>
      <c r="E2" s="705"/>
      <c r="F2" s="705"/>
      <c r="G2" s="705"/>
      <c r="H2" s="705"/>
      <c r="I2" s="705"/>
      <c r="J2" s="705"/>
      <c r="K2" s="705"/>
      <c r="L2" s="705"/>
      <c r="M2" s="705"/>
      <c r="N2" s="705"/>
      <c r="O2" s="32"/>
      <c r="P2" s="32"/>
      <c r="Q2" s="32"/>
      <c r="R2" s="32"/>
      <c r="S2" s="32"/>
      <c r="T2" s="32"/>
    </row>
    <row r="3" spans="1:20" ht="16.5">
      <c r="B3" s="33"/>
      <c r="C3" s="34"/>
      <c r="D3" s="33"/>
      <c r="E3" s="33"/>
      <c r="F3" s="33"/>
      <c r="G3" s="35"/>
      <c r="H3" s="33"/>
      <c r="I3" s="35"/>
      <c r="J3" s="33"/>
      <c r="K3" s="35"/>
      <c r="L3" s="33"/>
      <c r="M3" s="35"/>
      <c r="N3" s="33"/>
      <c r="O3" s="35"/>
      <c r="P3" s="33"/>
      <c r="Q3" s="35"/>
      <c r="R3" s="33"/>
      <c r="S3" s="35"/>
      <c r="T3" s="33"/>
    </row>
    <row r="4" spans="1:20" ht="16.5">
      <c r="B4" s="33"/>
    </row>
    <row r="5" spans="1:20" s="30" customFormat="1">
      <c r="B5" s="787" t="s">
        <v>0</v>
      </c>
      <c r="C5" s="789" t="s">
        <v>42</v>
      </c>
      <c r="D5" s="787" t="s">
        <v>61</v>
      </c>
      <c r="E5" s="787" t="s">
        <v>3</v>
      </c>
      <c r="F5" s="787" t="s">
        <v>1</v>
      </c>
      <c r="G5" s="735">
        <v>2020</v>
      </c>
      <c r="H5" s="737"/>
      <c r="I5" s="735">
        <v>2021</v>
      </c>
      <c r="J5" s="737"/>
      <c r="K5" s="735">
        <v>2022</v>
      </c>
      <c r="L5" s="737"/>
      <c r="M5" s="735">
        <v>2023</v>
      </c>
      <c r="N5" s="737"/>
      <c r="O5" s="735">
        <v>2024</v>
      </c>
      <c r="P5" s="737"/>
      <c r="Q5" s="735" t="s">
        <v>376</v>
      </c>
      <c r="R5" s="737"/>
    </row>
    <row r="6" spans="1:20" s="30" customFormat="1" ht="30">
      <c r="B6" s="788"/>
      <c r="C6" s="790"/>
      <c r="D6" s="788"/>
      <c r="E6" s="788"/>
      <c r="F6" s="788"/>
      <c r="G6" s="56" t="s">
        <v>43</v>
      </c>
      <c r="H6" s="96" t="s">
        <v>44</v>
      </c>
      <c r="I6" s="56" t="s">
        <v>43</v>
      </c>
      <c r="J6" s="96" t="s">
        <v>44</v>
      </c>
      <c r="K6" s="56" t="s">
        <v>43</v>
      </c>
      <c r="L6" s="96" t="s">
        <v>44</v>
      </c>
      <c r="M6" s="56" t="s">
        <v>43</v>
      </c>
      <c r="N6" s="96" t="s">
        <v>44</v>
      </c>
      <c r="O6" s="56" t="s">
        <v>43</v>
      </c>
      <c r="P6" s="96" t="s">
        <v>44</v>
      </c>
      <c r="Q6" s="56" t="s">
        <v>43</v>
      </c>
      <c r="R6" s="96" t="s">
        <v>44</v>
      </c>
    </row>
    <row r="7" spans="1:20" s="30" customFormat="1" ht="15.75" customHeight="1">
      <c r="B7" s="781">
        <v>1</v>
      </c>
      <c r="C7" s="782" t="s">
        <v>333</v>
      </c>
      <c r="D7" s="762" t="s">
        <v>4</v>
      </c>
      <c r="E7" s="763"/>
      <c r="F7" s="764"/>
      <c r="G7" s="240"/>
      <c r="H7" s="784">
        <v>20</v>
      </c>
      <c r="I7" s="57"/>
      <c r="J7" s="784">
        <v>20</v>
      </c>
      <c r="K7" s="57"/>
      <c r="L7" s="784">
        <v>20</v>
      </c>
      <c r="M7" s="57"/>
      <c r="N7" s="784">
        <v>20</v>
      </c>
      <c r="O7" s="57"/>
      <c r="P7" s="784">
        <v>10</v>
      </c>
      <c r="Q7" s="57"/>
      <c r="R7" s="784">
        <v>10</v>
      </c>
    </row>
    <row r="8" spans="1:20" s="30" customFormat="1" ht="15.75" customHeight="1">
      <c r="B8" s="781"/>
      <c r="C8" s="783"/>
      <c r="D8" s="286" t="s">
        <v>117</v>
      </c>
      <c r="E8" s="287" t="s">
        <v>118</v>
      </c>
      <c r="F8" s="945" t="s">
        <v>57</v>
      </c>
      <c r="G8" s="245">
        <f>'1Perlindungan KEHATI IT Ampenan'!G22</f>
        <v>4</v>
      </c>
      <c r="H8" s="785"/>
      <c r="I8" s="245">
        <f>'1Perlindungan KEHATI IT Ampenan'!H22</f>
        <v>6</v>
      </c>
      <c r="J8" s="785"/>
      <c r="K8" s="245">
        <f>'1Perlindungan KEHATI IT Ampenan'!I22</f>
        <v>6</v>
      </c>
      <c r="L8" s="785"/>
      <c r="M8" s="245">
        <f>'1Perlindungan KEHATI IT Ampenan'!J22</f>
        <v>6</v>
      </c>
      <c r="N8" s="785"/>
      <c r="O8" s="245">
        <f>'1Perlindungan KEHATI IT Ampenan'!I22</f>
        <v>6</v>
      </c>
      <c r="P8" s="785"/>
      <c r="Q8" s="245">
        <f>'1Perlindungan KEHATI IT Ampenan'!K22</f>
        <v>6</v>
      </c>
      <c r="R8" s="785"/>
    </row>
    <row r="9" spans="1:20" s="30" customFormat="1">
      <c r="B9" s="781"/>
      <c r="C9" s="783"/>
      <c r="D9" s="956" t="s">
        <v>120</v>
      </c>
      <c r="E9" s="957" t="s">
        <v>121</v>
      </c>
      <c r="F9" s="141" t="s">
        <v>57</v>
      </c>
      <c r="G9" s="57">
        <f>'1Perlindungan KEHATI IT Ampenan'!G23</f>
        <v>1</v>
      </c>
      <c r="H9" s="785"/>
      <c r="I9" s="57">
        <f>'1Perlindungan KEHATI IT Ampenan'!H23</f>
        <v>2</v>
      </c>
      <c r="J9" s="785"/>
      <c r="K9" s="57">
        <f>'1Perlindungan KEHATI IT Ampenan'!I23</f>
        <v>2</v>
      </c>
      <c r="L9" s="785"/>
      <c r="M9" s="57">
        <f>'1Perlindungan KEHATI IT Ampenan'!J23</f>
        <v>2</v>
      </c>
      <c r="N9" s="785"/>
      <c r="O9" s="57">
        <f>'1Perlindungan KEHATI IT Ampenan'!I23</f>
        <v>2</v>
      </c>
      <c r="P9" s="785"/>
      <c r="Q9" s="57">
        <f>'1Perlindungan KEHATI IT Ampenan'!K23</f>
        <v>2</v>
      </c>
      <c r="R9" s="785"/>
    </row>
    <row r="10" spans="1:20" s="30" customFormat="1">
      <c r="B10" s="781"/>
      <c r="C10" s="783"/>
      <c r="D10" s="956" t="s">
        <v>122</v>
      </c>
      <c r="E10" s="957" t="s">
        <v>123</v>
      </c>
      <c r="F10" s="141" t="s">
        <v>57</v>
      </c>
      <c r="G10" s="57">
        <f>'1Perlindungan KEHATI IT Ampenan'!G24</f>
        <v>2</v>
      </c>
      <c r="H10" s="785"/>
      <c r="I10" s="57">
        <f>'1Perlindungan KEHATI IT Ampenan'!H24</f>
        <v>3</v>
      </c>
      <c r="J10" s="785"/>
      <c r="K10" s="57">
        <f>'1Perlindungan KEHATI IT Ampenan'!I24</f>
        <v>3</v>
      </c>
      <c r="L10" s="785"/>
      <c r="M10" s="57">
        <f>'1Perlindungan KEHATI IT Ampenan'!J24</f>
        <v>3</v>
      </c>
      <c r="N10" s="785"/>
      <c r="O10" s="57">
        <f>'1Perlindungan KEHATI IT Ampenan'!I24</f>
        <v>3</v>
      </c>
      <c r="P10" s="785"/>
      <c r="Q10" s="57">
        <f>'1Perlindungan KEHATI IT Ampenan'!K24</f>
        <v>3</v>
      </c>
      <c r="R10" s="785"/>
    </row>
    <row r="11" spans="1:20" s="30" customFormat="1" hidden="1">
      <c r="B11" s="781"/>
      <c r="C11" s="783"/>
      <c r="D11" s="222" t="s">
        <v>124</v>
      </c>
      <c r="E11" s="223" t="s">
        <v>125</v>
      </c>
      <c r="F11" s="59" t="s">
        <v>57</v>
      </c>
      <c r="G11" s="57">
        <f>'1Perlindungan KEHATI IT Ampenan'!G25</f>
        <v>3</v>
      </c>
      <c r="H11" s="785"/>
      <c r="I11" s="57">
        <f>'1Perlindungan KEHATI IT Ampenan'!H25</f>
        <v>4</v>
      </c>
      <c r="J11" s="785"/>
      <c r="K11" s="57">
        <f>'1Perlindungan KEHATI IT Ampenan'!I25</f>
        <v>5</v>
      </c>
      <c r="L11" s="785"/>
      <c r="M11" s="57">
        <f>'1Perlindungan KEHATI IT Ampenan'!J25</f>
        <v>5</v>
      </c>
      <c r="N11" s="785"/>
      <c r="O11" s="57">
        <f>'1Perlindungan KEHATI IT Ampenan'!I25</f>
        <v>5</v>
      </c>
      <c r="P11" s="785"/>
      <c r="Q11" s="57">
        <f>'1Perlindungan KEHATI IT Ampenan'!K25</f>
        <v>5</v>
      </c>
      <c r="R11" s="785"/>
    </row>
    <row r="12" spans="1:20" s="30" customFormat="1" hidden="1">
      <c r="B12" s="781"/>
      <c r="C12" s="783"/>
      <c r="D12" s="222" t="s">
        <v>126</v>
      </c>
      <c r="E12" s="223" t="s">
        <v>127</v>
      </c>
      <c r="F12" s="59" t="s">
        <v>57</v>
      </c>
      <c r="G12" s="57">
        <f>'1Perlindungan KEHATI IT Ampenan'!G26</f>
        <v>20</v>
      </c>
      <c r="H12" s="785"/>
      <c r="I12" s="57">
        <f>'1Perlindungan KEHATI IT Ampenan'!H26</f>
        <v>21</v>
      </c>
      <c r="J12" s="785"/>
      <c r="K12" s="57">
        <f>'1Perlindungan KEHATI IT Ampenan'!I26</f>
        <v>22</v>
      </c>
      <c r="L12" s="785"/>
      <c r="M12" s="57">
        <f>'1Perlindungan KEHATI IT Ampenan'!J26</f>
        <v>22</v>
      </c>
      <c r="N12" s="785"/>
      <c r="O12" s="57">
        <f>'1Perlindungan KEHATI IT Ampenan'!I26</f>
        <v>22</v>
      </c>
      <c r="P12" s="785"/>
      <c r="Q12" s="57">
        <f>'1Perlindungan KEHATI IT Ampenan'!K26</f>
        <v>22</v>
      </c>
      <c r="R12" s="785"/>
    </row>
    <row r="13" spans="1:20" s="30" customFormat="1" hidden="1">
      <c r="B13" s="781"/>
      <c r="C13" s="783"/>
      <c r="D13" s="222" t="s">
        <v>128</v>
      </c>
      <c r="E13" s="223" t="s">
        <v>129</v>
      </c>
      <c r="F13" s="59" t="s">
        <v>57</v>
      </c>
      <c r="G13" s="57">
        <f>'1Perlindungan KEHATI IT Ampenan'!G27</f>
        <v>6</v>
      </c>
      <c r="H13" s="785"/>
      <c r="I13" s="57">
        <f>'1Perlindungan KEHATI IT Ampenan'!H27</f>
        <v>7</v>
      </c>
      <c r="J13" s="785"/>
      <c r="K13" s="57">
        <f>'1Perlindungan KEHATI IT Ampenan'!I27</f>
        <v>8</v>
      </c>
      <c r="L13" s="785"/>
      <c r="M13" s="57">
        <f>'1Perlindungan KEHATI IT Ampenan'!J27</f>
        <v>8</v>
      </c>
      <c r="N13" s="785"/>
      <c r="O13" s="57">
        <f>'1Perlindungan KEHATI IT Ampenan'!I27</f>
        <v>8</v>
      </c>
      <c r="P13" s="785"/>
      <c r="Q13" s="57">
        <f>'1Perlindungan KEHATI IT Ampenan'!K27</f>
        <v>8</v>
      </c>
      <c r="R13" s="785"/>
    </row>
    <row r="14" spans="1:20" s="30" customFormat="1" hidden="1">
      <c r="B14" s="781"/>
      <c r="C14" s="783"/>
      <c r="D14" s="222" t="s">
        <v>131</v>
      </c>
      <c r="E14" s="223" t="s">
        <v>132</v>
      </c>
      <c r="F14" s="59" t="s">
        <v>57</v>
      </c>
      <c r="G14" s="57">
        <f>'1Perlindungan KEHATI IT Ampenan'!G28</f>
        <v>3</v>
      </c>
      <c r="H14" s="785"/>
      <c r="I14" s="57">
        <f>'1Perlindungan KEHATI IT Ampenan'!H28</f>
        <v>3</v>
      </c>
      <c r="J14" s="785"/>
      <c r="K14" s="57">
        <f>'1Perlindungan KEHATI IT Ampenan'!I28</f>
        <v>4</v>
      </c>
      <c r="L14" s="785"/>
      <c r="M14" s="57">
        <f>'1Perlindungan KEHATI IT Ampenan'!J28</f>
        <v>4</v>
      </c>
      <c r="N14" s="785"/>
      <c r="O14" s="57">
        <f>'1Perlindungan KEHATI IT Ampenan'!I28</f>
        <v>4</v>
      </c>
      <c r="P14" s="785"/>
      <c r="Q14" s="57">
        <f>'1Perlindungan KEHATI IT Ampenan'!K28</f>
        <v>4</v>
      </c>
      <c r="R14" s="785"/>
    </row>
    <row r="15" spans="1:20" s="30" customFormat="1" hidden="1">
      <c r="B15" s="781"/>
      <c r="C15" s="783"/>
      <c r="D15" s="222" t="s">
        <v>133</v>
      </c>
      <c r="E15" s="223" t="s">
        <v>134</v>
      </c>
      <c r="F15" s="59" t="s">
        <v>57</v>
      </c>
      <c r="G15" s="57">
        <f>'1Perlindungan KEHATI IT Ampenan'!G29</f>
        <v>27</v>
      </c>
      <c r="H15" s="785"/>
      <c r="I15" s="57">
        <f>'1Perlindungan KEHATI IT Ampenan'!H29</f>
        <v>28</v>
      </c>
      <c r="J15" s="785"/>
      <c r="K15" s="57">
        <f>'1Perlindungan KEHATI IT Ampenan'!I29</f>
        <v>29</v>
      </c>
      <c r="L15" s="785"/>
      <c r="M15" s="57">
        <f>'1Perlindungan KEHATI IT Ampenan'!J29</f>
        <v>29</v>
      </c>
      <c r="N15" s="785"/>
      <c r="O15" s="57">
        <f>'1Perlindungan KEHATI IT Ampenan'!I29</f>
        <v>29</v>
      </c>
      <c r="P15" s="785"/>
      <c r="Q15" s="57">
        <f>'1Perlindungan KEHATI IT Ampenan'!K29</f>
        <v>29</v>
      </c>
      <c r="R15" s="785"/>
    </row>
    <row r="16" spans="1:20" s="30" customFormat="1" hidden="1">
      <c r="B16" s="781"/>
      <c r="C16" s="783"/>
      <c r="D16" s="222" t="s">
        <v>135</v>
      </c>
      <c r="E16" s="223" t="s">
        <v>136</v>
      </c>
      <c r="F16" s="59" t="s">
        <v>57</v>
      </c>
      <c r="G16" s="57">
        <f>'1Perlindungan KEHATI IT Ampenan'!G30</f>
        <v>42</v>
      </c>
      <c r="H16" s="785"/>
      <c r="I16" s="57">
        <f>'1Perlindungan KEHATI IT Ampenan'!H30</f>
        <v>44</v>
      </c>
      <c r="J16" s="785"/>
      <c r="K16" s="57">
        <f>'1Perlindungan KEHATI IT Ampenan'!I30</f>
        <v>45</v>
      </c>
      <c r="L16" s="785"/>
      <c r="M16" s="57">
        <f>'1Perlindungan KEHATI IT Ampenan'!J30</f>
        <v>45</v>
      </c>
      <c r="N16" s="785"/>
      <c r="O16" s="57">
        <f>'1Perlindungan KEHATI IT Ampenan'!I30</f>
        <v>45</v>
      </c>
      <c r="P16" s="785"/>
      <c r="Q16" s="57">
        <f>'1Perlindungan KEHATI IT Ampenan'!K30</f>
        <v>45</v>
      </c>
      <c r="R16" s="785"/>
    </row>
    <row r="17" spans="2:18" s="30" customFormat="1" hidden="1">
      <c r="B17" s="781"/>
      <c r="C17" s="783"/>
      <c r="D17" s="222" t="s">
        <v>137</v>
      </c>
      <c r="E17" s="223" t="s">
        <v>138</v>
      </c>
      <c r="F17" s="59" t="s">
        <v>57</v>
      </c>
      <c r="G17" s="57">
        <f>'1Perlindungan KEHATI IT Ampenan'!G31</f>
        <v>12</v>
      </c>
      <c r="H17" s="785"/>
      <c r="I17" s="57">
        <f>'1Perlindungan KEHATI IT Ampenan'!H31</f>
        <v>13</v>
      </c>
      <c r="J17" s="785"/>
      <c r="K17" s="57">
        <f>'1Perlindungan KEHATI IT Ampenan'!I31</f>
        <v>14</v>
      </c>
      <c r="L17" s="785"/>
      <c r="M17" s="57">
        <f>'1Perlindungan KEHATI IT Ampenan'!J31</f>
        <v>14</v>
      </c>
      <c r="N17" s="785"/>
      <c r="O17" s="57">
        <f>'1Perlindungan KEHATI IT Ampenan'!I31</f>
        <v>14</v>
      </c>
      <c r="P17" s="785"/>
      <c r="Q17" s="57">
        <f>'1Perlindungan KEHATI IT Ampenan'!K31</f>
        <v>14</v>
      </c>
      <c r="R17" s="785"/>
    </row>
    <row r="18" spans="2:18" s="30" customFormat="1" hidden="1">
      <c r="B18" s="781"/>
      <c r="C18" s="783"/>
      <c r="D18" s="222" t="s">
        <v>139</v>
      </c>
      <c r="E18" s="223" t="s">
        <v>140</v>
      </c>
      <c r="F18" s="59" t="s">
        <v>57</v>
      </c>
      <c r="G18" s="57">
        <f>'1Perlindungan KEHATI IT Ampenan'!G32</f>
        <v>6</v>
      </c>
      <c r="H18" s="785"/>
      <c r="I18" s="57">
        <f>'1Perlindungan KEHATI IT Ampenan'!H32</f>
        <v>6</v>
      </c>
      <c r="J18" s="785"/>
      <c r="K18" s="57">
        <f>'1Perlindungan KEHATI IT Ampenan'!I32</f>
        <v>8</v>
      </c>
      <c r="L18" s="785"/>
      <c r="M18" s="57">
        <f>'1Perlindungan KEHATI IT Ampenan'!J32</f>
        <v>8</v>
      </c>
      <c r="N18" s="785"/>
      <c r="O18" s="57">
        <f>'1Perlindungan KEHATI IT Ampenan'!I32</f>
        <v>8</v>
      </c>
      <c r="P18" s="785"/>
      <c r="Q18" s="57">
        <f>'1Perlindungan KEHATI IT Ampenan'!K32</f>
        <v>8</v>
      </c>
      <c r="R18" s="785"/>
    </row>
    <row r="19" spans="2:18" s="30" customFormat="1" hidden="1">
      <c r="B19" s="781"/>
      <c r="C19" s="783"/>
      <c r="D19" s="222" t="s">
        <v>141</v>
      </c>
      <c r="E19" s="223" t="s">
        <v>142</v>
      </c>
      <c r="F19" s="59" t="s">
        <v>57</v>
      </c>
      <c r="G19" s="57">
        <f>'1Perlindungan KEHATI IT Ampenan'!G33</f>
        <v>2</v>
      </c>
      <c r="H19" s="785"/>
      <c r="I19" s="57">
        <f>'1Perlindungan KEHATI IT Ampenan'!H33</f>
        <v>2</v>
      </c>
      <c r="J19" s="785"/>
      <c r="K19" s="57">
        <f>'1Perlindungan KEHATI IT Ampenan'!I33</f>
        <v>3</v>
      </c>
      <c r="L19" s="785"/>
      <c r="M19" s="57">
        <f>'1Perlindungan KEHATI IT Ampenan'!J33</f>
        <v>3</v>
      </c>
      <c r="N19" s="785"/>
      <c r="O19" s="57">
        <f>'1Perlindungan KEHATI IT Ampenan'!I33</f>
        <v>3</v>
      </c>
      <c r="P19" s="785"/>
      <c r="Q19" s="57">
        <f>'1Perlindungan KEHATI IT Ampenan'!K33</f>
        <v>3</v>
      </c>
      <c r="R19" s="785"/>
    </row>
    <row r="20" spans="2:18" s="30" customFormat="1" hidden="1">
      <c r="B20" s="781"/>
      <c r="C20" s="783"/>
      <c r="D20" s="222" t="s">
        <v>143</v>
      </c>
      <c r="E20" s="223" t="s">
        <v>144</v>
      </c>
      <c r="F20" s="59" t="s">
        <v>57</v>
      </c>
      <c r="G20" s="57">
        <f>'1Perlindungan KEHATI IT Ampenan'!G34</f>
        <v>1</v>
      </c>
      <c r="H20" s="785"/>
      <c r="I20" s="57">
        <f>'1Perlindungan KEHATI IT Ampenan'!H34</f>
        <v>2</v>
      </c>
      <c r="J20" s="785"/>
      <c r="K20" s="57">
        <f>'1Perlindungan KEHATI IT Ampenan'!I34</f>
        <v>2</v>
      </c>
      <c r="L20" s="785"/>
      <c r="M20" s="57">
        <f>'1Perlindungan KEHATI IT Ampenan'!J34</f>
        <v>2</v>
      </c>
      <c r="N20" s="785"/>
      <c r="O20" s="57">
        <f>'1Perlindungan KEHATI IT Ampenan'!I34</f>
        <v>2</v>
      </c>
      <c r="P20" s="785"/>
      <c r="Q20" s="57">
        <f>'1Perlindungan KEHATI IT Ampenan'!K34</f>
        <v>2</v>
      </c>
      <c r="R20" s="785"/>
    </row>
    <row r="21" spans="2:18" s="30" customFormat="1" hidden="1">
      <c r="B21" s="781"/>
      <c r="C21" s="783"/>
      <c r="D21" s="222" t="s">
        <v>145</v>
      </c>
      <c r="E21" s="223" t="s">
        <v>146</v>
      </c>
      <c r="F21" s="59" t="s">
        <v>57</v>
      </c>
      <c r="G21" s="57">
        <f>'1Perlindungan KEHATI IT Ampenan'!G35</f>
        <v>2</v>
      </c>
      <c r="H21" s="785"/>
      <c r="I21" s="57">
        <f>'1Perlindungan KEHATI IT Ampenan'!H35</f>
        <v>2</v>
      </c>
      <c r="J21" s="785"/>
      <c r="K21" s="57">
        <f>'1Perlindungan KEHATI IT Ampenan'!I35</f>
        <v>3</v>
      </c>
      <c r="L21" s="785"/>
      <c r="M21" s="57">
        <f>'1Perlindungan KEHATI IT Ampenan'!J35</f>
        <v>3</v>
      </c>
      <c r="N21" s="785"/>
      <c r="O21" s="57">
        <f>'1Perlindungan KEHATI IT Ampenan'!I35</f>
        <v>3</v>
      </c>
      <c r="P21" s="785"/>
      <c r="Q21" s="57">
        <f>'1Perlindungan KEHATI IT Ampenan'!K35</f>
        <v>3</v>
      </c>
      <c r="R21" s="785"/>
    </row>
    <row r="22" spans="2:18" s="30" customFormat="1" hidden="1">
      <c r="B22" s="781"/>
      <c r="C22" s="783"/>
      <c r="D22" s="222" t="s">
        <v>147</v>
      </c>
      <c r="E22" s="223" t="s">
        <v>148</v>
      </c>
      <c r="F22" s="59" t="s">
        <v>57</v>
      </c>
      <c r="G22" s="57">
        <f>'1Perlindungan KEHATI IT Ampenan'!G36</f>
        <v>6</v>
      </c>
      <c r="H22" s="785"/>
      <c r="I22" s="57">
        <f>'1Perlindungan KEHATI IT Ampenan'!H36</f>
        <v>7</v>
      </c>
      <c r="J22" s="785"/>
      <c r="K22" s="57">
        <f>'1Perlindungan KEHATI IT Ampenan'!I36</f>
        <v>8</v>
      </c>
      <c r="L22" s="785"/>
      <c r="M22" s="57">
        <f>'1Perlindungan KEHATI IT Ampenan'!J36</f>
        <v>8</v>
      </c>
      <c r="N22" s="785"/>
      <c r="O22" s="57">
        <f>'1Perlindungan KEHATI IT Ampenan'!I36</f>
        <v>8</v>
      </c>
      <c r="P22" s="785"/>
      <c r="Q22" s="57">
        <f>'1Perlindungan KEHATI IT Ampenan'!K36</f>
        <v>8</v>
      </c>
      <c r="R22" s="785"/>
    </row>
    <row r="23" spans="2:18" s="30" customFormat="1" hidden="1">
      <c r="B23" s="781"/>
      <c r="C23" s="783"/>
      <c r="D23" s="222" t="s">
        <v>149</v>
      </c>
      <c r="E23" s="223" t="s">
        <v>150</v>
      </c>
      <c r="F23" s="59" t="s">
        <v>57</v>
      </c>
      <c r="G23" s="57">
        <f>'1Perlindungan KEHATI IT Ampenan'!G37</f>
        <v>2</v>
      </c>
      <c r="H23" s="785"/>
      <c r="I23" s="57">
        <f>'1Perlindungan KEHATI IT Ampenan'!H37</f>
        <v>2</v>
      </c>
      <c r="J23" s="785"/>
      <c r="K23" s="57">
        <f>'1Perlindungan KEHATI IT Ampenan'!I37</f>
        <v>3</v>
      </c>
      <c r="L23" s="785"/>
      <c r="M23" s="57">
        <f>'1Perlindungan KEHATI IT Ampenan'!J37</f>
        <v>3</v>
      </c>
      <c r="N23" s="785"/>
      <c r="O23" s="57">
        <f>'1Perlindungan KEHATI IT Ampenan'!I37</f>
        <v>3</v>
      </c>
      <c r="P23" s="785"/>
      <c r="Q23" s="57">
        <f>'1Perlindungan KEHATI IT Ampenan'!K37</f>
        <v>3</v>
      </c>
      <c r="R23" s="785"/>
    </row>
    <row r="24" spans="2:18" s="30" customFormat="1" hidden="1">
      <c r="B24" s="781"/>
      <c r="C24" s="783"/>
      <c r="D24" s="222" t="s">
        <v>151</v>
      </c>
      <c r="E24" s="223" t="s">
        <v>152</v>
      </c>
      <c r="F24" s="59" t="s">
        <v>57</v>
      </c>
      <c r="G24" s="57">
        <f>'1Perlindungan KEHATI IT Ampenan'!G38</f>
        <v>5</v>
      </c>
      <c r="H24" s="785"/>
      <c r="I24" s="57">
        <f>'1Perlindungan KEHATI IT Ampenan'!H38</f>
        <v>6</v>
      </c>
      <c r="J24" s="785"/>
      <c r="K24" s="57">
        <f>'1Perlindungan KEHATI IT Ampenan'!I38</f>
        <v>7</v>
      </c>
      <c r="L24" s="785"/>
      <c r="M24" s="57">
        <f>'1Perlindungan KEHATI IT Ampenan'!J38</f>
        <v>7</v>
      </c>
      <c r="N24" s="785"/>
      <c r="O24" s="57">
        <f>'1Perlindungan KEHATI IT Ampenan'!I38</f>
        <v>7</v>
      </c>
      <c r="P24" s="785"/>
      <c r="Q24" s="57">
        <f>'1Perlindungan KEHATI IT Ampenan'!K38</f>
        <v>7</v>
      </c>
      <c r="R24" s="785"/>
    </row>
    <row r="25" spans="2:18" s="30" customFormat="1" hidden="1">
      <c r="B25" s="781"/>
      <c r="C25" s="783"/>
      <c r="D25" s="222" t="s">
        <v>153</v>
      </c>
      <c r="E25" s="223" t="s">
        <v>154</v>
      </c>
      <c r="F25" s="59" t="s">
        <v>57</v>
      </c>
      <c r="G25" s="57">
        <f>'1Perlindungan KEHATI IT Ampenan'!G39</f>
        <v>4</v>
      </c>
      <c r="H25" s="785"/>
      <c r="I25" s="57">
        <f>'1Perlindungan KEHATI IT Ampenan'!H39</f>
        <v>4</v>
      </c>
      <c r="J25" s="785"/>
      <c r="K25" s="57">
        <f>'1Perlindungan KEHATI IT Ampenan'!I39</f>
        <v>5</v>
      </c>
      <c r="L25" s="785"/>
      <c r="M25" s="57">
        <f>'1Perlindungan KEHATI IT Ampenan'!J39</f>
        <v>5</v>
      </c>
      <c r="N25" s="785"/>
      <c r="O25" s="57">
        <f>'1Perlindungan KEHATI IT Ampenan'!I39</f>
        <v>5</v>
      </c>
      <c r="P25" s="785"/>
      <c r="Q25" s="57">
        <f>'1Perlindungan KEHATI IT Ampenan'!K39</f>
        <v>5</v>
      </c>
      <c r="R25" s="785"/>
    </row>
    <row r="26" spans="2:18" s="30" customFormat="1" hidden="1">
      <c r="B26" s="781"/>
      <c r="C26" s="783"/>
      <c r="D26" s="222" t="s">
        <v>155</v>
      </c>
      <c r="E26" s="223" t="s">
        <v>156</v>
      </c>
      <c r="F26" s="59" t="s">
        <v>57</v>
      </c>
      <c r="G26" s="57">
        <f>'1Perlindungan KEHATI IT Ampenan'!G40</f>
        <v>32</v>
      </c>
      <c r="H26" s="785"/>
      <c r="I26" s="57">
        <f>'1Perlindungan KEHATI IT Ampenan'!H40</f>
        <v>34</v>
      </c>
      <c r="J26" s="785"/>
      <c r="K26" s="57">
        <f>'1Perlindungan KEHATI IT Ampenan'!I40</f>
        <v>35</v>
      </c>
      <c r="L26" s="785"/>
      <c r="M26" s="57">
        <f>'1Perlindungan KEHATI IT Ampenan'!J40</f>
        <v>35</v>
      </c>
      <c r="N26" s="785"/>
      <c r="O26" s="57">
        <f>'1Perlindungan KEHATI IT Ampenan'!I40</f>
        <v>35</v>
      </c>
      <c r="P26" s="785"/>
      <c r="Q26" s="57">
        <f>'1Perlindungan KEHATI IT Ampenan'!K40</f>
        <v>35</v>
      </c>
      <c r="R26" s="785"/>
    </row>
    <row r="27" spans="2:18" s="30" customFormat="1" hidden="1">
      <c r="B27" s="781"/>
      <c r="C27" s="783"/>
      <c r="D27" s="222" t="s">
        <v>157</v>
      </c>
      <c r="E27" s="223" t="s">
        <v>158</v>
      </c>
      <c r="F27" s="59" t="s">
        <v>57</v>
      </c>
      <c r="G27" s="57">
        <f>'1Perlindungan KEHATI IT Ampenan'!G41</f>
        <v>3</v>
      </c>
      <c r="H27" s="785"/>
      <c r="I27" s="57">
        <f>'1Perlindungan KEHATI IT Ampenan'!H41</f>
        <v>4</v>
      </c>
      <c r="J27" s="785"/>
      <c r="K27" s="57">
        <f>'1Perlindungan KEHATI IT Ampenan'!I41</f>
        <v>5</v>
      </c>
      <c r="L27" s="785"/>
      <c r="M27" s="57">
        <f>'1Perlindungan KEHATI IT Ampenan'!J41</f>
        <v>5</v>
      </c>
      <c r="N27" s="785"/>
      <c r="O27" s="57">
        <f>'1Perlindungan KEHATI IT Ampenan'!I41</f>
        <v>5</v>
      </c>
      <c r="P27" s="785"/>
      <c r="Q27" s="57">
        <f>'1Perlindungan KEHATI IT Ampenan'!K41</f>
        <v>5</v>
      </c>
      <c r="R27" s="785"/>
    </row>
    <row r="28" spans="2:18" s="30" customFormat="1" hidden="1">
      <c r="B28" s="781"/>
      <c r="C28" s="783"/>
      <c r="D28" s="222" t="s">
        <v>159</v>
      </c>
      <c r="E28" s="223" t="s">
        <v>160</v>
      </c>
      <c r="F28" s="59" t="s">
        <v>57</v>
      </c>
      <c r="G28" s="57">
        <f>'1Perlindungan KEHATI IT Ampenan'!G42</f>
        <v>4</v>
      </c>
      <c r="H28" s="785"/>
      <c r="I28" s="57">
        <f>'1Perlindungan KEHATI IT Ampenan'!H42</f>
        <v>4</v>
      </c>
      <c r="J28" s="785"/>
      <c r="K28" s="57">
        <f>'1Perlindungan KEHATI IT Ampenan'!I42</f>
        <v>4</v>
      </c>
      <c r="L28" s="785"/>
      <c r="M28" s="57">
        <f>'1Perlindungan KEHATI IT Ampenan'!J42</f>
        <v>4</v>
      </c>
      <c r="N28" s="785"/>
      <c r="O28" s="57">
        <f>'1Perlindungan KEHATI IT Ampenan'!I42</f>
        <v>4</v>
      </c>
      <c r="P28" s="785"/>
      <c r="Q28" s="57">
        <f>'1Perlindungan KEHATI IT Ampenan'!K42</f>
        <v>4</v>
      </c>
      <c r="R28" s="785"/>
    </row>
    <row r="29" spans="2:18" s="30" customFormat="1" hidden="1">
      <c r="B29" s="781"/>
      <c r="C29" s="783"/>
      <c r="D29" s="222" t="s">
        <v>161</v>
      </c>
      <c r="E29" s="223" t="s">
        <v>162</v>
      </c>
      <c r="F29" s="59" t="s">
        <v>57</v>
      </c>
      <c r="G29" s="57">
        <f>'1Perlindungan KEHATI IT Ampenan'!G43</f>
        <v>29</v>
      </c>
      <c r="H29" s="785"/>
      <c r="I29" s="57">
        <f>'1Perlindungan KEHATI IT Ampenan'!H43</f>
        <v>31</v>
      </c>
      <c r="J29" s="785"/>
      <c r="K29" s="57">
        <f>'1Perlindungan KEHATI IT Ampenan'!I43</f>
        <v>32</v>
      </c>
      <c r="L29" s="785"/>
      <c r="M29" s="57">
        <f>'1Perlindungan KEHATI IT Ampenan'!J43</f>
        <v>32</v>
      </c>
      <c r="N29" s="785"/>
      <c r="O29" s="57">
        <f>'1Perlindungan KEHATI IT Ampenan'!I43</f>
        <v>32</v>
      </c>
      <c r="P29" s="785"/>
      <c r="Q29" s="57">
        <f>'1Perlindungan KEHATI IT Ampenan'!K43</f>
        <v>32</v>
      </c>
      <c r="R29" s="785"/>
    </row>
    <row r="30" spans="2:18" s="30" customFormat="1" hidden="1">
      <c r="B30" s="781"/>
      <c r="C30" s="783"/>
      <c r="D30" s="222" t="s">
        <v>163</v>
      </c>
      <c r="E30" s="223" t="s">
        <v>164</v>
      </c>
      <c r="F30" s="59" t="s">
        <v>57</v>
      </c>
      <c r="G30" s="57">
        <f>'1Perlindungan KEHATI IT Ampenan'!G44</f>
        <v>19</v>
      </c>
      <c r="H30" s="785"/>
      <c r="I30" s="57">
        <f>'1Perlindungan KEHATI IT Ampenan'!H44</f>
        <v>20</v>
      </c>
      <c r="J30" s="785"/>
      <c r="K30" s="57">
        <f>'1Perlindungan KEHATI IT Ampenan'!I44</f>
        <v>21</v>
      </c>
      <c r="L30" s="785"/>
      <c r="M30" s="57">
        <f>'1Perlindungan KEHATI IT Ampenan'!J44</f>
        <v>21</v>
      </c>
      <c r="N30" s="785"/>
      <c r="O30" s="57">
        <f>'1Perlindungan KEHATI IT Ampenan'!I44</f>
        <v>21</v>
      </c>
      <c r="P30" s="785"/>
      <c r="Q30" s="57">
        <f>'1Perlindungan KEHATI IT Ampenan'!K44</f>
        <v>21</v>
      </c>
      <c r="R30" s="785"/>
    </row>
    <row r="31" spans="2:18" s="30" customFormat="1" hidden="1">
      <c r="B31" s="781"/>
      <c r="C31" s="783"/>
      <c r="D31" s="175" t="s">
        <v>165</v>
      </c>
      <c r="E31" s="182" t="s">
        <v>166</v>
      </c>
      <c r="F31" s="241" t="s">
        <v>57</v>
      </c>
      <c r="G31" s="246">
        <f>'1Perlindungan KEHATI IT Ampenan'!G45</f>
        <v>7</v>
      </c>
      <c r="H31" s="785"/>
      <c r="I31" s="57">
        <f>'1Perlindungan KEHATI IT Ampenan'!H45</f>
        <v>7</v>
      </c>
      <c r="J31" s="785"/>
      <c r="K31" s="57">
        <f>'1Perlindungan KEHATI IT Ampenan'!I45</f>
        <v>7</v>
      </c>
      <c r="L31" s="785"/>
      <c r="M31" s="57">
        <f>'1Perlindungan KEHATI IT Ampenan'!J45</f>
        <v>7</v>
      </c>
      <c r="N31" s="785"/>
      <c r="O31" s="57">
        <f>'1Perlindungan KEHATI IT Ampenan'!I45</f>
        <v>7</v>
      </c>
      <c r="P31" s="785"/>
      <c r="Q31" s="57">
        <f>'1Perlindungan KEHATI IT Ampenan'!K45</f>
        <v>7</v>
      </c>
      <c r="R31" s="785"/>
    </row>
    <row r="32" spans="2:18" s="30" customFormat="1" hidden="1">
      <c r="B32" s="781"/>
      <c r="C32" s="783"/>
      <c r="D32" s="204" t="s">
        <v>167</v>
      </c>
      <c r="E32" s="205" t="s">
        <v>168</v>
      </c>
      <c r="F32" s="59" t="s">
        <v>57</v>
      </c>
      <c r="G32" s="57">
        <f>'1Perlindungan KEHATI IT Ampenan'!G46</f>
        <v>0</v>
      </c>
      <c r="H32" s="785"/>
      <c r="I32" s="57">
        <f>'1Perlindungan KEHATI IT Ampenan'!H46</f>
        <v>7</v>
      </c>
      <c r="J32" s="785"/>
      <c r="K32" s="57">
        <f>'1Perlindungan KEHATI IT Ampenan'!I46</f>
        <v>8</v>
      </c>
      <c r="L32" s="785"/>
      <c r="M32" s="57">
        <f>'1Perlindungan KEHATI IT Ampenan'!J46</f>
        <v>8</v>
      </c>
      <c r="N32" s="785"/>
      <c r="O32" s="57">
        <f>'1Perlindungan KEHATI IT Ampenan'!I46</f>
        <v>8</v>
      </c>
      <c r="P32" s="785"/>
      <c r="Q32" s="57">
        <f>'1Perlindungan KEHATI IT Ampenan'!K46</f>
        <v>8</v>
      </c>
      <c r="R32" s="785"/>
    </row>
    <row r="33" spans="2:18" s="30" customFormat="1" hidden="1">
      <c r="B33" s="781"/>
      <c r="C33" s="783"/>
      <c r="D33" s="242" t="s">
        <v>169</v>
      </c>
      <c r="E33" s="230" t="s">
        <v>170</v>
      </c>
      <c r="F33" s="243" t="s">
        <v>57</v>
      </c>
      <c r="G33" s="57">
        <f>'1Perlindungan KEHATI IT Ampenan'!G47</f>
        <v>0</v>
      </c>
      <c r="H33" s="785"/>
      <c r="I33" s="57">
        <f>'1Perlindungan KEHATI IT Ampenan'!H47</f>
        <v>0</v>
      </c>
      <c r="J33" s="785"/>
      <c r="K33" s="57">
        <f>'1Perlindungan KEHATI IT Ampenan'!I47</f>
        <v>0</v>
      </c>
      <c r="L33" s="785"/>
      <c r="M33" s="57">
        <f>'1Perlindungan KEHATI IT Ampenan'!J47</f>
        <v>9</v>
      </c>
      <c r="N33" s="785"/>
      <c r="O33" s="57">
        <f>'1Perlindungan KEHATI IT Ampenan'!I47</f>
        <v>0</v>
      </c>
      <c r="P33" s="785"/>
      <c r="Q33" s="57">
        <f>'1Perlindungan KEHATI IT Ampenan'!K47</f>
        <v>9</v>
      </c>
      <c r="R33" s="785"/>
    </row>
    <row r="34" spans="2:18" s="30" customFormat="1">
      <c r="B34" s="781"/>
      <c r="C34" s="783"/>
      <c r="D34" s="765" t="s">
        <v>6</v>
      </c>
      <c r="E34" s="765"/>
      <c r="F34" s="765"/>
      <c r="G34" s="57"/>
      <c r="H34" s="785"/>
      <c r="I34" s="240"/>
      <c r="J34" s="785"/>
      <c r="K34" s="240"/>
      <c r="L34" s="785"/>
      <c r="M34" s="240"/>
      <c r="N34" s="785"/>
      <c r="O34" s="240"/>
      <c r="P34" s="785"/>
      <c r="Q34" s="240"/>
      <c r="R34" s="785"/>
    </row>
    <row r="35" spans="2:18" s="30" customFormat="1">
      <c r="B35" s="781"/>
      <c r="C35" s="783"/>
      <c r="D35" s="775" t="s">
        <v>107</v>
      </c>
      <c r="E35" s="775"/>
      <c r="F35" s="775"/>
      <c r="G35" s="57"/>
      <c r="H35" s="785"/>
      <c r="I35" s="240"/>
      <c r="J35" s="785"/>
      <c r="K35" s="240"/>
      <c r="L35" s="785"/>
      <c r="M35" s="240"/>
      <c r="N35" s="785"/>
      <c r="O35" s="240"/>
      <c r="P35" s="785"/>
      <c r="Q35" s="240"/>
      <c r="R35" s="785"/>
    </row>
    <row r="36" spans="2:18" s="30" customFormat="1">
      <c r="B36" s="781"/>
      <c r="C36" s="783"/>
      <c r="D36" s="943" t="s">
        <v>171</v>
      </c>
      <c r="E36" s="944" t="s">
        <v>172</v>
      </c>
      <c r="F36" s="141" t="s">
        <v>45</v>
      </c>
      <c r="G36" s="57">
        <f>'1Perlindungan KEHATI IT Ampenan'!G50</f>
        <v>0</v>
      </c>
      <c r="H36" s="785"/>
      <c r="I36" s="57">
        <f>'1Perlindungan KEHATI IT Ampenan'!H50</f>
        <v>0</v>
      </c>
      <c r="J36" s="785"/>
      <c r="K36" s="57">
        <f>'1Perlindungan KEHATI IT Ampenan'!I50</f>
        <v>0</v>
      </c>
      <c r="L36" s="785"/>
      <c r="M36" s="57">
        <f>'1Perlindungan KEHATI IT Ampenan'!J50</f>
        <v>9</v>
      </c>
      <c r="N36" s="785"/>
      <c r="O36" s="57">
        <f>'1Perlindungan KEHATI IT Ampenan'!I50</f>
        <v>0</v>
      </c>
      <c r="P36" s="785"/>
      <c r="Q36" s="57">
        <f>'1Perlindungan KEHATI IT Ampenan'!K50</f>
        <v>9</v>
      </c>
      <c r="R36" s="785"/>
    </row>
    <row r="37" spans="2:18" s="30" customFormat="1">
      <c r="B37" s="781"/>
      <c r="C37" s="783"/>
      <c r="D37" s="943" t="s">
        <v>173</v>
      </c>
      <c r="E37" s="944" t="s">
        <v>174</v>
      </c>
      <c r="F37" s="141" t="s">
        <v>45</v>
      </c>
      <c r="G37" s="57">
        <f>'1Perlindungan KEHATI IT Ampenan'!G51</f>
        <v>0</v>
      </c>
      <c r="H37" s="785"/>
      <c r="I37" s="57">
        <f>'1Perlindungan KEHATI IT Ampenan'!H51</f>
        <v>2</v>
      </c>
      <c r="J37" s="785"/>
      <c r="K37" s="57">
        <f>'1Perlindungan KEHATI IT Ampenan'!I51</f>
        <v>2</v>
      </c>
      <c r="L37" s="785"/>
      <c r="M37" s="57">
        <f>'1Perlindungan KEHATI IT Ampenan'!J51</f>
        <v>8</v>
      </c>
      <c r="N37" s="785"/>
      <c r="O37" s="57">
        <f>'1Perlindungan KEHATI IT Ampenan'!I51</f>
        <v>2</v>
      </c>
      <c r="P37" s="785"/>
      <c r="Q37" s="57">
        <f>'1Perlindungan KEHATI IT Ampenan'!K51</f>
        <v>8</v>
      </c>
      <c r="R37" s="785"/>
    </row>
    <row r="38" spans="2:18" s="30" customFormat="1">
      <c r="B38" s="781"/>
      <c r="C38" s="783"/>
      <c r="D38" s="943" t="s">
        <v>175</v>
      </c>
      <c r="E38" s="944" t="s">
        <v>176</v>
      </c>
      <c r="F38" s="141" t="s">
        <v>45</v>
      </c>
      <c r="G38" s="57">
        <f>'1Perlindungan KEHATI IT Ampenan'!G52</f>
        <v>7</v>
      </c>
      <c r="H38" s="785"/>
      <c r="I38" s="57">
        <f>'1Perlindungan KEHATI IT Ampenan'!H52</f>
        <v>8</v>
      </c>
      <c r="J38" s="785"/>
      <c r="K38" s="57">
        <f>'1Perlindungan KEHATI IT Ampenan'!I52</f>
        <v>8</v>
      </c>
      <c r="L38" s="785"/>
      <c r="M38" s="57">
        <f>'1Perlindungan KEHATI IT Ampenan'!J52</f>
        <v>5</v>
      </c>
      <c r="N38" s="785"/>
      <c r="O38" s="57">
        <f>'1Perlindungan KEHATI IT Ampenan'!I52</f>
        <v>8</v>
      </c>
      <c r="P38" s="785"/>
      <c r="Q38" s="57">
        <f>'1Perlindungan KEHATI IT Ampenan'!K52</f>
        <v>5</v>
      </c>
      <c r="R38" s="785"/>
    </row>
    <row r="39" spans="2:18" s="30" customFormat="1" hidden="1">
      <c r="B39" s="781"/>
      <c r="C39" s="783"/>
      <c r="D39" s="204" t="s">
        <v>177</v>
      </c>
      <c r="E39" s="205" t="s">
        <v>178</v>
      </c>
      <c r="F39" s="59" t="s">
        <v>45</v>
      </c>
      <c r="G39" s="57">
        <f>'1Perlindungan KEHATI IT Ampenan'!G53</f>
        <v>2</v>
      </c>
      <c r="H39" s="785"/>
      <c r="I39" s="57">
        <f>'1Perlindungan KEHATI IT Ampenan'!H53</f>
        <v>3</v>
      </c>
      <c r="J39" s="785"/>
      <c r="K39" s="57">
        <f>'1Perlindungan KEHATI IT Ampenan'!I53</f>
        <v>4</v>
      </c>
      <c r="L39" s="785"/>
      <c r="M39" s="57">
        <f>'1Perlindungan KEHATI IT Ampenan'!J53</f>
        <v>4</v>
      </c>
      <c r="N39" s="785"/>
      <c r="O39" s="57">
        <f>'1Perlindungan KEHATI IT Ampenan'!I53</f>
        <v>4</v>
      </c>
      <c r="P39" s="785"/>
      <c r="Q39" s="57">
        <f>'1Perlindungan KEHATI IT Ampenan'!K53</f>
        <v>4</v>
      </c>
      <c r="R39" s="785"/>
    </row>
    <row r="40" spans="2:18" s="30" customFormat="1" hidden="1">
      <c r="B40" s="781"/>
      <c r="C40" s="783"/>
      <c r="D40" s="204" t="s">
        <v>179</v>
      </c>
      <c r="E40" s="205" t="s">
        <v>180</v>
      </c>
      <c r="F40" s="59" t="s">
        <v>45</v>
      </c>
      <c r="G40" s="57">
        <f>'1Perlindungan KEHATI IT Ampenan'!G54</f>
        <v>6</v>
      </c>
      <c r="H40" s="785"/>
      <c r="I40" s="57">
        <f>'1Perlindungan KEHATI IT Ampenan'!H54</f>
        <v>6</v>
      </c>
      <c r="J40" s="785"/>
      <c r="K40" s="57">
        <f>'1Perlindungan KEHATI IT Ampenan'!I54</f>
        <v>6</v>
      </c>
      <c r="L40" s="785"/>
      <c r="M40" s="57">
        <f>'1Perlindungan KEHATI IT Ampenan'!J54</f>
        <v>11</v>
      </c>
      <c r="N40" s="785"/>
      <c r="O40" s="57">
        <f>'1Perlindungan KEHATI IT Ampenan'!I54</f>
        <v>6</v>
      </c>
      <c r="P40" s="785"/>
      <c r="Q40" s="57">
        <f>'1Perlindungan KEHATI IT Ampenan'!K54</f>
        <v>11</v>
      </c>
      <c r="R40" s="785"/>
    </row>
    <row r="41" spans="2:18" s="30" customFormat="1" hidden="1">
      <c r="B41" s="781"/>
      <c r="C41" s="783"/>
      <c r="D41" s="204" t="s">
        <v>181</v>
      </c>
      <c r="E41" s="205" t="s">
        <v>182</v>
      </c>
      <c r="F41" s="59" t="s">
        <v>45</v>
      </c>
      <c r="G41" s="57">
        <f>'1Perlindungan KEHATI IT Ampenan'!G55</f>
        <v>13</v>
      </c>
      <c r="H41" s="785"/>
      <c r="I41" s="57">
        <f>'1Perlindungan KEHATI IT Ampenan'!H55</f>
        <v>14</v>
      </c>
      <c r="J41" s="785"/>
      <c r="K41" s="57">
        <f>'1Perlindungan KEHATI IT Ampenan'!I55</f>
        <v>14</v>
      </c>
      <c r="L41" s="785"/>
      <c r="M41" s="57">
        <f>'1Perlindungan KEHATI IT Ampenan'!J55</f>
        <v>8</v>
      </c>
      <c r="N41" s="785"/>
      <c r="O41" s="57">
        <f>'1Perlindungan KEHATI IT Ampenan'!I55</f>
        <v>14</v>
      </c>
      <c r="P41" s="785"/>
      <c r="Q41" s="57">
        <f>'1Perlindungan KEHATI IT Ampenan'!K55</f>
        <v>8</v>
      </c>
      <c r="R41" s="785"/>
    </row>
    <row r="42" spans="2:18" s="30" customFormat="1" hidden="1">
      <c r="B42" s="781"/>
      <c r="C42" s="783"/>
      <c r="D42" s="204" t="s">
        <v>183</v>
      </c>
      <c r="E42" s="205" t="s">
        <v>184</v>
      </c>
      <c r="F42" s="59" t="s">
        <v>45</v>
      </c>
      <c r="G42" s="57">
        <f>'1Perlindungan KEHATI IT Ampenan'!G56</f>
        <v>0</v>
      </c>
      <c r="H42" s="785"/>
      <c r="I42" s="57">
        <f>'1Perlindungan KEHATI IT Ampenan'!H56</f>
        <v>0</v>
      </c>
      <c r="J42" s="785"/>
      <c r="K42" s="57">
        <f>'1Perlindungan KEHATI IT Ampenan'!I56</f>
        <v>0</v>
      </c>
      <c r="L42" s="785"/>
      <c r="M42" s="57">
        <f>'1Perlindungan KEHATI IT Ampenan'!J56</f>
        <v>4</v>
      </c>
      <c r="N42" s="785"/>
      <c r="O42" s="57">
        <f>'1Perlindungan KEHATI IT Ampenan'!I56</f>
        <v>0</v>
      </c>
      <c r="P42" s="785"/>
      <c r="Q42" s="57">
        <f>'1Perlindungan KEHATI IT Ampenan'!K56</f>
        <v>4</v>
      </c>
      <c r="R42" s="785"/>
    </row>
    <row r="43" spans="2:18" s="30" customFormat="1" hidden="1">
      <c r="B43" s="781"/>
      <c r="C43" s="783"/>
      <c r="D43" s="204" t="s">
        <v>185</v>
      </c>
      <c r="E43" s="205" t="s">
        <v>186</v>
      </c>
      <c r="F43" s="59" t="s">
        <v>45</v>
      </c>
      <c r="G43" s="57">
        <f>'1Perlindungan KEHATI IT Ampenan'!G57</f>
        <v>5</v>
      </c>
      <c r="H43" s="785"/>
      <c r="I43" s="57">
        <f>'1Perlindungan KEHATI IT Ampenan'!H57</f>
        <v>5</v>
      </c>
      <c r="J43" s="785"/>
      <c r="K43" s="57">
        <f>'1Perlindungan KEHATI IT Ampenan'!I57</f>
        <v>5</v>
      </c>
      <c r="L43" s="785"/>
      <c r="M43" s="57">
        <f>'1Perlindungan KEHATI IT Ampenan'!J57</f>
        <v>3</v>
      </c>
      <c r="N43" s="785"/>
      <c r="O43" s="57">
        <f>'1Perlindungan KEHATI IT Ampenan'!I57</f>
        <v>5</v>
      </c>
      <c r="P43" s="785"/>
      <c r="Q43" s="57">
        <f>'1Perlindungan KEHATI IT Ampenan'!K57</f>
        <v>3</v>
      </c>
      <c r="R43" s="785"/>
    </row>
    <row r="44" spans="2:18" s="30" customFormat="1" hidden="1">
      <c r="B44" s="781"/>
      <c r="C44" s="783"/>
      <c r="D44" s="204" t="s">
        <v>187</v>
      </c>
      <c r="E44" s="205" t="s">
        <v>188</v>
      </c>
      <c r="F44" s="59" t="s">
        <v>45</v>
      </c>
      <c r="G44" s="57">
        <f>'1Perlindungan KEHATI IT Ampenan'!G58</f>
        <v>2</v>
      </c>
      <c r="H44" s="785"/>
      <c r="I44" s="57">
        <f>'1Perlindungan KEHATI IT Ampenan'!H58</f>
        <v>2</v>
      </c>
      <c r="J44" s="785"/>
      <c r="K44" s="57">
        <f>'1Perlindungan KEHATI IT Ampenan'!I58</f>
        <v>2</v>
      </c>
      <c r="L44" s="785"/>
      <c r="M44" s="57">
        <f>'1Perlindungan KEHATI IT Ampenan'!J58</f>
        <v>0</v>
      </c>
      <c r="N44" s="785"/>
      <c r="O44" s="57">
        <f>'1Perlindungan KEHATI IT Ampenan'!I58</f>
        <v>2</v>
      </c>
      <c r="P44" s="785"/>
      <c r="Q44" s="57">
        <f>'1Perlindungan KEHATI IT Ampenan'!K58</f>
        <v>0</v>
      </c>
      <c r="R44" s="785"/>
    </row>
    <row r="45" spans="2:18" s="30" customFormat="1" hidden="1">
      <c r="B45" s="781"/>
      <c r="C45" s="783"/>
      <c r="D45" s="204" t="s">
        <v>189</v>
      </c>
      <c r="E45" s="205" t="s">
        <v>190</v>
      </c>
      <c r="F45" s="59" t="s">
        <v>45</v>
      </c>
      <c r="G45" s="57">
        <f>'1Perlindungan KEHATI IT Ampenan'!G59</f>
        <v>1</v>
      </c>
      <c r="H45" s="785"/>
      <c r="I45" s="57">
        <f>'1Perlindungan KEHATI IT Ampenan'!H59</f>
        <v>1</v>
      </c>
      <c r="J45" s="785"/>
      <c r="K45" s="57">
        <f>'1Perlindungan KEHATI IT Ampenan'!I59</f>
        <v>1</v>
      </c>
      <c r="L45" s="785"/>
      <c r="M45" s="57">
        <f>'1Perlindungan KEHATI IT Ampenan'!J59</f>
        <v>1</v>
      </c>
      <c r="N45" s="785"/>
      <c r="O45" s="57">
        <f>'1Perlindungan KEHATI IT Ampenan'!I59</f>
        <v>1</v>
      </c>
      <c r="P45" s="785"/>
      <c r="Q45" s="57">
        <f>'1Perlindungan KEHATI IT Ampenan'!K59</f>
        <v>1</v>
      </c>
      <c r="R45" s="785"/>
    </row>
    <row r="46" spans="2:18" s="30" customFormat="1" hidden="1">
      <c r="B46" s="781"/>
      <c r="C46" s="783"/>
      <c r="D46" s="204" t="s">
        <v>191</v>
      </c>
      <c r="E46" s="205" t="s">
        <v>192</v>
      </c>
      <c r="F46" s="59" t="s">
        <v>45</v>
      </c>
      <c r="G46" s="57">
        <f>'1Perlindungan KEHATI IT Ampenan'!G60</f>
        <v>1</v>
      </c>
      <c r="H46" s="785"/>
      <c r="I46" s="57">
        <f>'1Perlindungan KEHATI IT Ampenan'!H60</f>
        <v>2</v>
      </c>
      <c r="J46" s="785"/>
      <c r="K46" s="57">
        <f>'1Perlindungan KEHATI IT Ampenan'!I60</f>
        <v>2</v>
      </c>
      <c r="L46" s="785"/>
      <c r="M46" s="57">
        <f>'1Perlindungan KEHATI IT Ampenan'!J60</f>
        <v>3</v>
      </c>
      <c r="N46" s="785"/>
      <c r="O46" s="57">
        <f>'1Perlindungan KEHATI IT Ampenan'!I60</f>
        <v>2</v>
      </c>
      <c r="P46" s="785"/>
      <c r="Q46" s="57">
        <f>'1Perlindungan KEHATI IT Ampenan'!K60</f>
        <v>3</v>
      </c>
      <c r="R46" s="785"/>
    </row>
    <row r="47" spans="2:18" s="30" customFormat="1" hidden="1">
      <c r="B47" s="781"/>
      <c r="C47" s="783"/>
      <c r="D47" s="775" t="s">
        <v>193</v>
      </c>
      <c r="E47" s="775"/>
      <c r="F47" s="775"/>
      <c r="G47" s="244"/>
      <c r="H47" s="785"/>
      <c r="I47" s="244"/>
      <c r="J47" s="785"/>
      <c r="K47" s="244"/>
      <c r="L47" s="785"/>
      <c r="M47" s="244"/>
      <c r="N47" s="785"/>
      <c r="O47" s="244"/>
      <c r="P47" s="785"/>
      <c r="Q47" s="244"/>
      <c r="R47" s="785"/>
    </row>
    <row r="48" spans="2:18" s="30" customFormat="1" hidden="1">
      <c r="B48" s="781"/>
      <c r="C48" s="783"/>
      <c r="D48" s="204" t="s">
        <v>194</v>
      </c>
      <c r="E48" s="205" t="s">
        <v>195</v>
      </c>
      <c r="F48" s="59" t="s">
        <v>45</v>
      </c>
      <c r="G48" s="244">
        <f>'1Perlindungan KEHATI IT Ampenan'!G62</f>
        <v>2</v>
      </c>
      <c r="H48" s="785"/>
      <c r="I48" s="244">
        <f>'1Perlindungan KEHATI IT Ampenan'!H62</f>
        <v>2</v>
      </c>
      <c r="J48" s="785"/>
      <c r="K48" s="244">
        <f>'1Perlindungan KEHATI IT Ampenan'!I62</f>
        <v>2</v>
      </c>
      <c r="L48" s="785"/>
      <c r="M48" s="244">
        <f>'1Perlindungan KEHATI IT Ampenan'!J62</f>
        <v>6</v>
      </c>
      <c r="N48" s="785"/>
      <c r="O48" s="244">
        <f>'1Perlindungan KEHATI IT Ampenan'!I62</f>
        <v>2</v>
      </c>
      <c r="P48" s="785"/>
      <c r="Q48" s="244">
        <f>'1Perlindungan KEHATI IT Ampenan'!K62</f>
        <v>6</v>
      </c>
      <c r="R48" s="785"/>
    </row>
    <row r="49" spans="2:18" s="30" customFormat="1" hidden="1">
      <c r="B49" s="781"/>
      <c r="C49" s="783"/>
      <c r="D49" s="204" t="s">
        <v>197</v>
      </c>
      <c r="E49" s="205" t="s">
        <v>198</v>
      </c>
      <c r="F49" s="59" t="s">
        <v>45</v>
      </c>
      <c r="G49" s="244">
        <f>'1Perlindungan KEHATI IT Ampenan'!G63</f>
        <v>2</v>
      </c>
      <c r="H49" s="785"/>
      <c r="I49" s="244">
        <f>'1Perlindungan KEHATI IT Ampenan'!H63</f>
        <v>2</v>
      </c>
      <c r="J49" s="785"/>
      <c r="K49" s="244">
        <f>'1Perlindungan KEHATI IT Ampenan'!I63</f>
        <v>2</v>
      </c>
      <c r="L49" s="785"/>
      <c r="M49" s="244">
        <f>'1Perlindungan KEHATI IT Ampenan'!J63</f>
        <v>3</v>
      </c>
      <c r="N49" s="785"/>
      <c r="O49" s="244">
        <f>'1Perlindungan KEHATI IT Ampenan'!I63</f>
        <v>2</v>
      </c>
      <c r="P49" s="785"/>
      <c r="Q49" s="244">
        <f>'1Perlindungan KEHATI IT Ampenan'!K63</f>
        <v>3</v>
      </c>
      <c r="R49" s="785"/>
    </row>
    <row r="50" spans="2:18" s="30" customFormat="1" hidden="1">
      <c r="B50" s="781"/>
      <c r="C50" s="783"/>
      <c r="D50" s="204" t="s">
        <v>199</v>
      </c>
      <c r="E50" s="205" t="s">
        <v>200</v>
      </c>
      <c r="F50" s="59" t="s">
        <v>45</v>
      </c>
      <c r="G50" s="244">
        <f>'1Perlindungan KEHATI IT Ampenan'!G64</f>
        <v>4</v>
      </c>
      <c r="H50" s="785"/>
      <c r="I50" s="244">
        <f>'1Perlindungan KEHATI IT Ampenan'!H64</f>
        <v>4</v>
      </c>
      <c r="J50" s="785"/>
      <c r="K50" s="244">
        <f>'1Perlindungan KEHATI IT Ampenan'!I64</f>
        <v>4</v>
      </c>
      <c r="L50" s="785"/>
      <c r="M50" s="244">
        <f>'1Perlindungan KEHATI IT Ampenan'!J64</f>
        <v>4</v>
      </c>
      <c r="N50" s="785"/>
      <c r="O50" s="244">
        <f>'1Perlindungan KEHATI IT Ampenan'!I64</f>
        <v>4</v>
      </c>
      <c r="P50" s="785"/>
      <c r="Q50" s="244">
        <f>'1Perlindungan KEHATI IT Ampenan'!K64</f>
        <v>4</v>
      </c>
      <c r="R50" s="785"/>
    </row>
    <row r="51" spans="2:18" s="30" customFormat="1" hidden="1">
      <c r="B51" s="781"/>
      <c r="C51" s="783"/>
      <c r="D51" s="204" t="s">
        <v>201</v>
      </c>
      <c r="E51" s="205" t="s">
        <v>202</v>
      </c>
      <c r="F51" s="59" t="s">
        <v>45</v>
      </c>
      <c r="G51" s="244">
        <f>'1Perlindungan KEHATI IT Ampenan'!G65</f>
        <v>4</v>
      </c>
      <c r="H51" s="785"/>
      <c r="I51" s="244">
        <f>'1Perlindungan KEHATI IT Ampenan'!H65</f>
        <v>4</v>
      </c>
      <c r="J51" s="785"/>
      <c r="K51" s="244">
        <f>'1Perlindungan KEHATI IT Ampenan'!I65</f>
        <v>4</v>
      </c>
      <c r="L51" s="785"/>
      <c r="M51" s="244">
        <f>'1Perlindungan KEHATI IT Ampenan'!J65</f>
        <v>5</v>
      </c>
      <c r="N51" s="785"/>
      <c r="O51" s="244">
        <f>'1Perlindungan KEHATI IT Ampenan'!I65</f>
        <v>4</v>
      </c>
      <c r="P51" s="785"/>
      <c r="Q51" s="244">
        <f>'1Perlindungan KEHATI IT Ampenan'!K65</f>
        <v>5</v>
      </c>
      <c r="R51" s="785"/>
    </row>
    <row r="52" spans="2:18" s="30" customFormat="1" hidden="1">
      <c r="B52" s="781"/>
      <c r="C52" s="783"/>
      <c r="D52" s="204" t="s">
        <v>203</v>
      </c>
      <c r="E52" s="247" t="s">
        <v>204</v>
      </c>
      <c r="F52" s="59" t="s">
        <v>45</v>
      </c>
      <c r="G52" s="244">
        <f>'1Perlindungan KEHATI IT Ampenan'!G66</f>
        <v>2</v>
      </c>
      <c r="H52" s="785"/>
      <c r="I52" s="244">
        <f>'1Perlindungan KEHATI IT Ampenan'!H66</f>
        <v>2</v>
      </c>
      <c r="J52" s="785"/>
      <c r="K52" s="244">
        <f>'1Perlindungan KEHATI IT Ampenan'!I66</f>
        <v>2</v>
      </c>
      <c r="L52" s="785"/>
      <c r="M52" s="244">
        <f>'1Perlindungan KEHATI IT Ampenan'!J66</f>
        <v>1</v>
      </c>
      <c r="N52" s="785"/>
      <c r="O52" s="244">
        <f>'1Perlindungan KEHATI IT Ampenan'!I66</f>
        <v>2</v>
      </c>
      <c r="P52" s="785"/>
      <c r="Q52" s="244">
        <f>'1Perlindungan KEHATI IT Ampenan'!K66</f>
        <v>1</v>
      </c>
      <c r="R52" s="785"/>
    </row>
    <row r="53" spans="2:18" s="30" customFormat="1" hidden="1">
      <c r="B53" s="781"/>
      <c r="C53" s="783"/>
      <c r="D53" s="204" t="s">
        <v>205</v>
      </c>
      <c r="E53" s="205" t="s">
        <v>206</v>
      </c>
      <c r="F53" s="59" t="s">
        <v>45</v>
      </c>
      <c r="G53" s="244">
        <f>'1Perlindungan KEHATI IT Ampenan'!G67</f>
        <v>4</v>
      </c>
      <c r="H53" s="785"/>
      <c r="I53" s="244">
        <f>'1Perlindungan KEHATI IT Ampenan'!H67</f>
        <v>4</v>
      </c>
      <c r="J53" s="785"/>
      <c r="K53" s="244">
        <f>'1Perlindungan KEHATI IT Ampenan'!I67</f>
        <v>4</v>
      </c>
      <c r="L53" s="785"/>
      <c r="M53" s="244">
        <f>'1Perlindungan KEHATI IT Ampenan'!J67</f>
        <v>3</v>
      </c>
      <c r="N53" s="785"/>
      <c r="O53" s="244">
        <f>'1Perlindungan KEHATI IT Ampenan'!I67</f>
        <v>4</v>
      </c>
      <c r="P53" s="785"/>
      <c r="Q53" s="244">
        <f>'1Perlindungan KEHATI IT Ampenan'!K67</f>
        <v>3</v>
      </c>
      <c r="R53" s="785"/>
    </row>
    <row r="54" spans="2:18" s="30" customFormat="1" hidden="1">
      <c r="B54" s="781"/>
      <c r="C54" s="783"/>
      <c r="D54" s="204" t="s">
        <v>207</v>
      </c>
      <c r="E54" s="205" t="s">
        <v>208</v>
      </c>
      <c r="F54" s="59" t="s">
        <v>45</v>
      </c>
      <c r="G54" s="244">
        <f>'1Perlindungan KEHATI IT Ampenan'!G68</f>
        <v>5</v>
      </c>
      <c r="H54" s="785"/>
      <c r="I54" s="244">
        <f>'1Perlindungan KEHATI IT Ampenan'!H68</f>
        <v>5</v>
      </c>
      <c r="J54" s="785"/>
      <c r="K54" s="244">
        <f>'1Perlindungan KEHATI IT Ampenan'!I68</f>
        <v>5</v>
      </c>
      <c r="L54" s="785"/>
      <c r="M54" s="244">
        <f>'1Perlindungan KEHATI IT Ampenan'!J68</f>
        <v>5</v>
      </c>
      <c r="N54" s="785"/>
      <c r="O54" s="244">
        <f>'1Perlindungan KEHATI IT Ampenan'!I68</f>
        <v>5</v>
      </c>
      <c r="P54" s="785"/>
      <c r="Q54" s="244">
        <f>'1Perlindungan KEHATI IT Ampenan'!K68</f>
        <v>6</v>
      </c>
      <c r="R54" s="785"/>
    </row>
    <row r="55" spans="2:18" s="30" customFormat="1" hidden="1">
      <c r="B55" s="781"/>
      <c r="C55" s="783"/>
      <c r="D55" s="204" t="s">
        <v>209</v>
      </c>
      <c r="E55" s="205" t="s">
        <v>210</v>
      </c>
      <c r="F55" s="59" t="s">
        <v>45</v>
      </c>
      <c r="G55" s="244">
        <f>'1Perlindungan KEHATI IT Ampenan'!G69</f>
        <v>1</v>
      </c>
      <c r="H55" s="785"/>
      <c r="I55" s="244">
        <f>'1Perlindungan KEHATI IT Ampenan'!H69</f>
        <v>1</v>
      </c>
      <c r="J55" s="785"/>
      <c r="K55" s="244">
        <f>'1Perlindungan KEHATI IT Ampenan'!I69</f>
        <v>1</v>
      </c>
      <c r="L55" s="785"/>
      <c r="M55" s="244">
        <f>'1Perlindungan KEHATI IT Ampenan'!J69</f>
        <v>2</v>
      </c>
      <c r="N55" s="785"/>
      <c r="O55" s="244">
        <f>'1Perlindungan KEHATI IT Ampenan'!I69</f>
        <v>1</v>
      </c>
      <c r="P55" s="785"/>
      <c r="Q55" s="244">
        <f>'1Perlindungan KEHATI IT Ampenan'!K69</f>
        <v>3</v>
      </c>
      <c r="R55" s="785"/>
    </row>
    <row r="56" spans="2:18" s="30" customFormat="1" hidden="1">
      <c r="B56" s="781"/>
      <c r="C56" s="783"/>
      <c r="D56" s="204" t="s">
        <v>211</v>
      </c>
      <c r="E56" s="205" t="s">
        <v>212</v>
      </c>
      <c r="F56" s="59" t="s">
        <v>45</v>
      </c>
      <c r="G56" s="244">
        <f>'1Perlindungan KEHATI IT Ampenan'!G70</f>
        <v>7</v>
      </c>
      <c r="H56" s="785"/>
      <c r="I56" s="244">
        <f>'1Perlindungan KEHATI IT Ampenan'!H70</f>
        <v>7</v>
      </c>
      <c r="J56" s="785"/>
      <c r="K56" s="244">
        <f>'1Perlindungan KEHATI IT Ampenan'!I70</f>
        <v>7</v>
      </c>
      <c r="L56" s="785"/>
      <c r="M56" s="244">
        <f>'1Perlindungan KEHATI IT Ampenan'!J70</f>
        <v>9</v>
      </c>
      <c r="N56" s="785"/>
      <c r="O56" s="244">
        <f>'1Perlindungan KEHATI IT Ampenan'!I70</f>
        <v>7</v>
      </c>
      <c r="P56" s="785"/>
      <c r="Q56" s="244">
        <f>'1Perlindungan KEHATI IT Ampenan'!K70</f>
        <v>10</v>
      </c>
      <c r="R56" s="785"/>
    </row>
    <row r="57" spans="2:18" s="30" customFormat="1" hidden="1">
      <c r="B57" s="781"/>
      <c r="C57" s="783"/>
      <c r="D57" s="204" t="s">
        <v>213</v>
      </c>
      <c r="E57" s="205" t="s">
        <v>214</v>
      </c>
      <c r="F57" s="59" t="s">
        <v>45</v>
      </c>
      <c r="G57" s="244">
        <f>'1Perlindungan KEHATI IT Ampenan'!G71</f>
        <v>1</v>
      </c>
      <c r="H57" s="785"/>
      <c r="I57" s="244">
        <f>'1Perlindungan KEHATI IT Ampenan'!H71</f>
        <v>1</v>
      </c>
      <c r="J57" s="785"/>
      <c r="K57" s="244">
        <f>'1Perlindungan KEHATI IT Ampenan'!I71</f>
        <v>1</v>
      </c>
      <c r="L57" s="785"/>
      <c r="M57" s="244">
        <f>'1Perlindungan KEHATI IT Ampenan'!J71</f>
        <v>1</v>
      </c>
      <c r="N57" s="785"/>
      <c r="O57" s="244">
        <f>'1Perlindungan KEHATI IT Ampenan'!I71</f>
        <v>1</v>
      </c>
      <c r="P57" s="785"/>
      <c r="Q57" s="244">
        <f>'1Perlindungan KEHATI IT Ampenan'!K71</f>
        <v>1</v>
      </c>
      <c r="R57" s="785"/>
    </row>
    <row r="58" spans="2:18" s="30" customFormat="1" hidden="1">
      <c r="B58" s="781"/>
      <c r="C58" s="783"/>
      <c r="D58" s="204" t="s">
        <v>215</v>
      </c>
      <c r="E58" s="205" t="s">
        <v>216</v>
      </c>
      <c r="F58" s="59" t="s">
        <v>45</v>
      </c>
      <c r="G58" s="244">
        <f>'1Perlindungan KEHATI IT Ampenan'!G72</f>
        <v>6</v>
      </c>
      <c r="H58" s="785"/>
      <c r="I58" s="244">
        <f>'1Perlindungan KEHATI IT Ampenan'!H72</f>
        <v>6</v>
      </c>
      <c r="J58" s="785"/>
      <c r="K58" s="244">
        <f>'1Perlindungan KEHATI IT Ampenan'!I72</f>
        <v>6</v>
      </c>
      <c r="L58" s="785"/>
      <c r="M58" s="244">
        <f>'1Perlindungan KEHATI IT Ampenan'!J72</f>
        <v>7</v>
      </c>
      <c r="N58" s="785"/>
      <c r="O58" s="244">
        <f>'1Perlindungan KEHATI IT Ampenan'!I72</f>
        <v>6</v>
      </c>
      <c r="P58" s="785"/>
      <c r="Q58" s="244">
        <f>'1Perlindungan KEHATI IT Ampenan'!K72</f>
        <v>7</v>
      </c>
      <c r="R58" s="785"/>
    </row>
    <row r="59" spans="2:18" s="30" customFormat="1" hidden="1">
      <c r="B59" s="781"/>
      <c r="C59" s="783"/>
      <c r="D59" s="204" t="s">
        <v>217</v>
      </c>
      <c r="E59" s="205" t="s">
        <v>218</v>
      </c>
      <c r="F59" s="59" t="s">
        <v>45</v>
      </c>
      <c r="G59" s="244">
        <f>'1Perlindungan KEHATI IT Ampenan'!G73</f>
        <v>6</v>
      </c>
      <c r="H59" s="785"/>
      <c r="I59" s="244">
        <f>'1Perlindungan KEHATI IT Ampenan'!H73</f>
        <v>6</v>
      </c>
      <c r="J59" s="785"/>
      <c r="K59" s="244">
        <f>'1Perlindungan KEHATI IT Ampenan'!I73</f>
        <v>6</v>
      </c>
      <c r="L59" s="785"/>
      <c r="M59" s="244">
        <f>'1Perlindungan KEHATI IT Ampenan'!J73</f>
        <v>8</v>
      </c>
      <c r="N59" s="785"/>
      <c r="O59" s="244">
        <f>'1Perlindungan KEHATI IT Ampenan'!I73</f>
        <v>6</v>
      </c>
      <c r="P59" s="785"/>
      <c r="Q59" s="244">
        <f>'1Perlindungan KEHATI IT Ampenan'!K73</f>
        <v>8</v>
      </c>
      <c r="R59" s="785"/>
    </row>
    <row r="60" spans="2:18" s="30" customFormat="1" hidden="1">
      <c r="B60" s="781"/>
      <c r="C60" s="783"/>
      <c r="D60" s="204" t="s">
        <v>219</v>
      </c>
      <c r="E60" s="205" t="s">
        <v>220</v>
      </c>
      <c r="F60" s="59" t="s">
        <v>45</v>
      </c>
      <c r="G60" s="244">
        <f>'1Perlindungan KEHATI IT Ampenan'!G74</f>
        <v>4</v>
      </c>
      <c r="H60" s="785"/>
      <c r="I60" s="244">
        <f>'1Perlindungan KEHATI IT Ampenan'!H74</f>
        <v>4</v>
      </c>
      <c r="J60" s="785"/>
      <c r="K60" s="244">
        <f>'1Perlindungan KEHATI IT Ampenan'!I74</f>
        <v>4</v>
      </c>
      <c r="L60" s="785"/>
      <c r="M60" s="244">
        <f>'1Perlindungan KEHATI IT Ampenan'!J74</f>
        <v>3</v>
      </c>
      <c r="N60" s="785"/>
      <c r="O60" s="244">
        <f>'1Perlindungan KEHATI IT Ampenan'!I74</f>
        <v>4</v>
      </c>
      <c r="P60" s="785"/>
      <c r="Q60" s="244">
        <f>'1Perlindungan KEHATI IT Ampenan'!K74</f>
        <v>3</v>
      </c>
      <c r="R60" s="785"/>
    </row>
    <row r="61" spans="2:18" s="30" customFormat="1" hidden="1">
      <c r="B61" s="781"/>
      <c r="C61" s="783"/>
      <c r="D61" s="204" t="s">
        <v>221</v>
      </c>
      <c r="E61" s="205" t="s">
        <v>222</v>
      </c>
      <c r="F61" s="59" t="s">
        <v>45</v>
      </c>
      <c r="G61" s="244">
        <f>'1Perlindungan KEHATI IT Ampenan'!G75</f>
        <v>0</v>
      </c>
      <c r="H61" s="785"/>
      <c r="I61" s="244">
        <f>'1Perlindungan KEHATI IT Ampenan'!H75</f>
        <v>0</v>
      </c>
      <c r="J61" s="785"/>
      <c r="K61" s="244">
        <f>'1Perlindungan KEHATI IT Ampenan'!I75</f>
        <v>0</v>
      </c>
      <c r="L61" s="785"/>
      <c r="M61" s="244">
        <f>'1Perlindungan KEHATI IT Ampenan'!J75</f>
        <v>7</v>
      </c>
      <c r="N61" s="785"/>
      <c r="O61" s="244">
        <f>'1Perlindungan KEHATI IT Ampenan'!I75</f>
        <v>0</v>
      </c>
      <c r="P61" s="785"/>
      <c r="Q61" s="244">
        <f>'1Perlindungan KEHATI IT Ampenan'!K75</f>
        <v>7</v>
      </c>
      <c r="R61" s="785"/>
    </row>
    <row r="62" spans="2:18" s="30" customFormat="1" hidden="1">
      <c r="B62" s="781"/>
      <c r="C62" s="783"/>
      <c r="D62" s="204" t="s">
        <v>223</v>
      </c>
      <c r="E62" s="205" t="s">
        <v>224</v>
      </c>
      <c r="F62" s="59" t="s">
        <v>45</v>
      </c>
      <c r="G62" s="244">
        <f>'1Perlindungan KEHATI IT Ampenan'!G76</f>
        <v>18</v>
      </c>
      <c r="H62" s="785"/>
      <c r="I62" s="244">
        <f>'1Perlindungan KEHATI IT Ampenan'!H76</f>
        <v>19</v>
      </c>
      <c r="J62" s="785"/>
      <c r="K62" s="244">
        <f>'1Perlindungan KEHATI IT Ampenan'!I76</f>
        <v>20</v>
      </c>
      <c r="L62" s="785"/>
      <c r="M62" s="244">
        <f>'1Perlindungan KEHATI IT Ampenan'!J76</f>
        <v>20</v>
      </c>
      <c r="N62" s="785"/>
      <c r="O62" s="244">
        <f>'1Perlindungan KEHATI IT Ampenan'!I76</f>
        <v>20</v>
      </c>
      <c r="P62" s="785"/>
      <c r="Q62" s="244">
        <f>'1Perlindungan KEHATI IT Ampenan'!K76</f>
        <v>20</v>
      </c>
      <c r="R62" s="785"/>
    </row>
    <row r="63" spans="2:18" s="30" customFormat="1" hidden="1">
      <c r="B63" s="781"/>
      <c r="C63" s="783"/>
      <c r="D63" s="204" t="s">
        <v>225</v>
      </c>
      <c r="E63" s="205" t="s">
        <v>226</v>
      </c>
      <c r="F63" s="59" t="s">
        <v>45</v>
      </c>
      <c r="G63" s="244">
        <f>'1Perlindungan KEHATI IT Ampenan'!G77</f>
        <v>6</v>
      </c>
      <c r="H63" s="785"/>
      <c r="I63" s="244">
        <f>'1Perlindungan KEHATI IT Ampenan'!H77</f>
        <v>8</v>
      </c>
      <c r="J63" s="785"/>
      <c r="K63" s="244">
        <f>'1Perlindungan KEHATI IT Ampenan'!I77</f>
        <v>8</v>
      </c>
      <c r="L63" s="785"/>
      <c r="M63" s="244">
        <f>'1Perlindungan KEHATI IT Ampenan'!J77</f>
        <v>30</v>
      </c>
      <c r="N63" s="785"/>
      <c r="O63" s="244">
        <f>'1Perlindungan KEHATI IT Ampenan'!I77</f>
        <v>8</v>
      </c>
      <c r="P63" s="785"/>
      <c r="Q63" s="244">
        <f>'1Perlindungan KEHATI IT Ampenan'!K77</f>
        <v>30</v>
      </c>
      <c r="R63" s="785"/>
    </row>
    <row r="64" spans="2:18" s="30" customFormat="1" hidden="1">
      <c r="B64" s="781"/>
      <c r="C64" s="783"/>
      <c r="D64" s="775" t="s">
        <v>113</v>
      </c>
      <c r="E64" s="775"/>
      <c r="F64" s="775"/>
      <c r="G64" s="244"/>
      <c r="H64" s="785"/>
      <c r="I64" s="244"/>
      <c r="J64" s="785"/>
      <c r="K64" s="244"/>
      <c r="L64" s="785"/>
      <c r="M64" s="244"/>
      <c r="N64" s="785"/>
      <c r="O64" s="244"/>
      <c r="P64" s="785"/>
      <c r="Q64" s="244"/>
      <c r="R64" s="785"/>
    </row>
    <row r="65" spans="2:18" s="30" customFormat="1" hidden="1">
      <c r="B65" s="781"/>
      <c r="C65" s="783"/>
      <c r="D65" s="204" t="s">
        <v>227</v>
      </c>
      <c r="E65" s="205" t="s">
        <v>228</v>
      </c>
      <c r="F65" s="59" t="s">
        <v>45</v>
      </c>
      <c r="G65" s="244">
        <f>'1Perlindungan KEHATI IT Ampenan'!G79</f>
        <v>1</v>
      </c>
      <c r="H65" s="785"/>
      <c r="I65" s="244">
        <f>'1Perlindungan KEHATI IT Ampenan'!H79</f>
        <v>2</v>
      </c>
      <c r="J65" s="785"/>
      <c r="K65" s="244">
        <f>'1Perlindungan KEHATI IT Ampenan'!I79</f>
        <v>2</v>
      </c>
      <c r="L65" s="785"/>
      <c r="M65" s="244">
        <f>'1Perlindungan KEHATI IT Ampenan'!J79</f>
        <v>2</v>
      </c>
      <c r="N65" s="785"/>
      <c r="O65" s="244">
        <f>'1Perlindungan KEHATI IT Ampenan'!I79</f>
        <v>2</v>
      </c>
      <c r="P65" s="785"/>
      <c r="Q65" s="244">
        <f>'1Perlindungan KEHATI IT Ampenan'!K79</f>
        <v>2</v>
      </c>
      <c r="R65" s="785"/>
    </row>
    <row r="66" spans="2:18" s="30" customFormat="1" hidden="1">
      <c r="B66" s="781"/>
      <c r="C66" s="783"/>
      <c r="D66" s="204" t="s">
        <v>229</v>
      </c>
      <c r="E66" s="205" t="s">
        <v>230</v>
      </c>
      <c r="F66" s="59" t="s">
        <v>45</v>
      </c>
      <c r="G66" s="244">
        <f>'1Perlindungan KEHATI IT Ampenan'!G80</f>
        <v>1</v>
      </c>
      <c r="H66" s="785"/>
      <c r="I66" s="244">
        <f>'1Perlindungan KEHATI IT Ampenan'!H80</f>
        <v>1</v>
      </c>
      <c r="J66" s="785"/>
      <c r="K66" s="244">
        <f>'1Perlindungan KEHATI IT Ampenan'!I80</f>
        <v>1</v>
      </c>
      <c r="L66" s="785"/>
      <c r="M66" s="244">
        <f>'1Perlindungan KEHATI IT Ampenan'!J80</f>
        <v>2</v>
      </c>
      <c r="N66" s="785"/>
      <c r="O66" s="244">
        <f>'1Perlindungan KEHATI IT Ampenan'!I80</f>
        <v>1</v>
      </c>
      <c r="P66" s="785"/>
      <c r="Q66" s="244">
        <f>'1Perlindungan KEHATI IT Ampenan'!K80</f>
        <v>2</v>
      </c>
      <c r="R66" s="785"/>
    </row>
    <row r="67" spans="2:18" s="30" customFormat="1" hidden="1">
      <c r="B67" s="781"/>
      <c r="C67" s="783"/>
      <c r="D67" s="204" t="s">
        <v>231</v>
      </c>
      <c r="E67" s="205" t="s">
        <v>232</v>
      </c>
      <c r="F67" s="59" t="s">
        <v>45</v>
      </c>
      <c r="G67" s="244">
        <f>'1Perlindungan KEHATI IT Ampenan'!G81</f>
        <v>0</v>
      </c>
      <c r="H67" s="785"/>
      <c r="I67" s="244">
        <f>'1Perlindungan KEHATI IT Ampenan'!H81</f>
        <v>0</v>
      </c>
      <c r="J67" s="785"/>
      <c r="K67" s="244">
        <f>'1Perlindungan KEHATI IT Ampenan'!I81</f>
        <v>0</v>
      </c>
      <c r="L67" s="785"/>
      <c r="M67" s="244">
        <f>'1Perlindungan KEHATI IT Ampenan'!J81</f>
        <v>1</v>
      </c>
      <c r="N67" s="785"/>
      <c r="O67" s="244">
        <f>'1Perlindungan KEHATI IT Ampenan'!I81</f>
        <v>0</v>
      </c>
      <c r="P67" s="785"/>
      <c r="Q67" s="244">
        <f>'1Perlindungan KEHATI IT Ampenan'!K81</f>
        <v>1</v>
      </c>
      <c r="R67" s="785"/>
    </row>
    <row r="68" spans="2:18" s="30" customFormat="1" hidden="1">
      <c r="B68" s="781"/>
      <c r="C68" s="783"/>
      <c r="D68" s="775" t="s">
        <v>233</v>
      </c>
      <c r="E68" s="775"/>
      <c r="F68" s="775"/>
      <c r="G68" s="244"/>
      <c r="H68" s="785"/>
      <c r="I68" s="244"/>
      <c r="J68" s="785"/>
      <c r="K68" s="244"/>
      <c r="L68" s="785"/>
      <c r="M68" s="244"/>
      <c r="N68" s="785"/>
      <c r="O68" s="244"/>
      <c r="P68" s="785"/>
      <c r="Q68" s="244"/>
      <c r="R68" s="785"/>
    </row>
    <row r="69" spans="2:18" s="30" customFormat="1" hidden="1">
      <c r="B69" s="781"/>
      <c r="C69" s="783"/>
      <c r="D69" s="204" t="s">
        <v>234</v>
      </c>
      <c r="E69" s="205" t="s">
        <v>235</v>
      </c>
      <c r="F69" s="59" t="s">
        <v>45</v>
      </c>
      <c r="G69" s="244">
        <f>'1Perlindungan KEHATI IT Ampenan'!G83</f>
        <v>1</v>
      </c>
      <c r="H69" s="785"/>
      <c r="I69" s="244">
        <f>'1Perlindungan KEHATI IT Ampenan'!H83</f>
        <v>1</v>
      </c>
      <c r="J69" s="785"/>
      <c r="K69" s="244">
        <f>'1Perlindungan KEHATI IT Ampenan'!I83</f>
        <v>1</v>
      </c>
      <c r="L69" s="785"/>
      <c r="M69" s="244">
        <f>'1Perlindungan KEHATI IT Ampenan'!J83</f>
        <v>2</v>
      </c>
      <c r="N69" s="785"/>
      <c r="O69" s="244">
        <f>'1Perlindungan KEHATI IT Ampenan'!I83</f>
        <v>1</v>
      </c>
      <c r="P69" s="785"/>
      <c r="Q69" s="244">
        <f>'1Perlindungan KEHATI IT Ampenan'!K83</f>
        <v>2</v>
      </c>
      <c r="R69" s="785"/>
    </row>
    <row r="70" spans="2:18" s="30" customFormat="1" hidden="1">
      <c r="B70" s="781"/>
      <c r="C70" s="783"/>
      <c r="D70" s="204" t="s">
        <v>237</v>
      </c>
      <c r="E70" s="205" t="s">
        <v>238</v>
      </c>
      <c r="F70" s="59" t="s">
        <v>45</v>
      </c>
      <c r="G70" s="244">
        <f>'1Perlindungan KEHATI IT Ampenan'!G84</f>
        <v>5</v>
      </c>
      <c r="H70" s="785"/>
      <c r="I70" s="244">
        <f>'1Perlindungan KEHATI IT Ampenan'!H84</f>
        <v>5</v>
      </c>
      <c r="J70" s="785"/>
      <c r="K70" s="244">
        <f>'1Perlindungan KEHATI IT Ampenan'!I84</f>
        <v>6</v>
      </c>
      <c r="L70" s="785"/>
      <c r="M70" s="244">
        <f>'1Perlindungan KEHATI IT Ampenan'!J84</f>
        <v>7</v>
      </c>
      <c r="N70" s="785"/>
      <c r="O70" s="244">
        <f>'1Perlindungan KEHATI IT Ampenan'!I84</f>
        <v>6</v>
      </c>
      <c r="P70" s="785"/>
      <c r="Q70" s="244">
        <f>'1Perlindungan KEHATI IT Ampenan'!K84</f>
        <v>7</v>
      </c>
      <c r="R70" s="785"/>
    </row>
    <row r="71" spans="2:18" s="30" customFormat="1" hidden="1">
      <c r="B71" s="781"/>
      <c r="C71" s="783"/>
      <c r="D71" s="204" t="s">
        <v>239</v>
      </c>
      <c r="E71" s="205" t="s">
        <v>240</v>
      </c>
      <c r="F71" s="59" t="s">
        <v>45</v>
      </c>
      <c r="G71" s="244">
        <f>'1Perlindungan KEHATI IT Ampenan'!G85</f>
        <v>1</v>
      </c>
      <c r="H71" s="785"/>
      <c r="I71" s="244">
        <f>'1Perlindungan KEHATI IT Ampenan'!H85</f>
        <v>1</v>
      </c>
      <c r="J71" s="785"/>
      <c r="K71" s="244">
        <f>'1Perlindungan KEHATI IT Ampenan'!I85</f>
        <v>2</v>
      </c>
      <c r="L71" s="785"/>
      <c r="M71" s="244">
        <f>'1Perlindungan KEHATI IT Ampenan'!J85</f>
        <v>1</v>
      </c>
      <c r="N71" s="785"/>
      <c r="O71" s="244">
        <f>'1Perlindungan KEHATI IT Ampenan'!I85</f>
        <v>2</v>
      </c>
      <c r="P71" s="785"/>
      <c r="Q71" s="244">
        <f>'1Perlindungan KEHATI IT Ampenan'!K85</f>
        <v>1</v>
      </c>
      <c r="R71" s="785"/>
    </row>
    <row r="72" spans="2:18" s="30" customFormat="1">
      <c r="B72" s="781"/>
      <c r="C72" s="783"/>
      <c r="D72" s="741" t="s">
        <v>27</v>
      </c>
      <c r="E72" s="742"/>
      <c r="F72" s="76" t="s">
        <v>31</v>
      </c>
      <c r="G72" s="133">
        <f>SUM(G8:G33)</f>
        <v>242</v>
      </c>
      <c r="H72" s="785"/>
      <c r="I72" s="133">
        <f>SUM(I8:I33)</f>
        <v>269</v>
      </c>
      <c r="J72" s="785"/>
      <c r="K72" s="133">
        <f>SUM(K8:K33)</f>
        <v>289</v>
      </c>
      <c r="L72" s="785"/>
      <c r="M72" s="133">
        <f>SUM(M8:M33)</f>
        <v>298</v>
      </c>
      <c r="N72" s="785"/>
      <c r="O72" s="133">
        <f>SUM(O8:O33)</f>
        <v>289</v>
      </c>
      <c r="P72" s="785"/>
      <c r="Q72" s="133">
        <f>SUM(Q8:Q33)</f>
        <v>298</v>
      </c>
      <c r="R72" s="785"/>
    </row>
    <row r="73" spans="2:18" s="30" customFormat="1">
      <c r="B73" s="781"/>
      <c r="C73" s="783"/>
      <c r="D73" s="741" t="s">
        <v>28</v>
      </c>
      <c r="E73" s="742"/>
      <c r="F73" s="77" t="s">
        <v>45</v>
      </c>
      <c r="G73" s="133">
        <f>SUM(G36:G46,G48:G63,G65:G67,G69:G71)</f>
        <v>118</v>
      </c>
      <c r="H73" s="785"/>
      <c r="I73" s="133">
        <f>SUM(I36:I46,I48:I63,I65:I67,I69:I71)</f>
        <v>128</v>
      </c>
      <c r="J73" s="785"/>
      <c r="K73" s="133">
        <f>SUM(K36:K46,K48:K63,K65:K67,K69:K71)</f>
        <v>132</v>
      </c>
      <c r="L73" s="785"/>
      <c r="M73" s="133">
        <f>SUM(M36:M46,M48:M63,M65:M67,M69:M71)</f>
        <v>185</v>
      </c>
      <c r="N73" s="785"/>
      <c r="O73" s="133">
        <f>SUM(O36:O46,O48:O63,O65:O67,O69:O71)</f>
        <v>132</v>
      </c>
      <c r="P73" s="785"/>
      <c r="Q73" s="133">
        <f>SUM(Q36:Q46,Q48:Q63,Q65:Q67,Q69:Q71)</f>
        <v>188</v>
      </c>
      <c r="R73" s="785"/>
    </row>
    <row r="74" spans="2:18" s="30" customFormat="1">
      <c r="B74" s="781"/>
      <c r="C74" s="783"/>
      <c r="D74" s="741" t="s">
        <v>29</v>
      </c>
      <c r="E74" s="742"/>
      <c r="F74" s="76" t="s">
        <v>33</v>
      </c>
      <c r="G74" s="84">
        <f>SUM(G72:G73)</f>
        <v>360</v>
      </c>
      <c r="H74" s="785"/>
      <c r="I74" s="84">
        <f>SUM(I72:I73)</f>
        <v>397</v>
      </c>
      <c r="J74" s="785"/>
      <c r="K74" s="84">
        <f>SUM(K72:K73)</f>
        <v>421</v>
      </c>
      <c r="L74" s="785"/>
      <c r="M74" s="84">
        <f>SUM(M72:M73)</f>
        <v>483</v>
      </c>
      <c r="N74" s="785"/>
      <c r="O74" s="84">
        <f>SUM(O72:O73)</f>
        <v>421</v>
      </c>
      <c r="P74" s="785"/>
      <c r="Q74" s="84">
        <f>SUM(Q72:Q73)</f>
        <v>486</v>
      </c>
      <c r="R74" s="785"/>
    </row>
    <row r="75" spans="2:18" s="30" customFormat="1">
      <c r="B75" s="781"/>
      <c r="C75" s="783"/>
      <c r="D75" s="745" t="s">
        <v>46</v>
      </c>
      <c r="E75" s="746"/>
      <c r="F75" s="78" t="s">
        <v>5</v>
      </c>
      <c r="G75" s="81">
        <f>'1Perlindungan KEHATI IT Ampenan'!G93</f>
        <v>0.99199999999999999</v>
      </c>
      <c r="H75" s="785"/>
      <c r="I75" s="76">
        <f>'1Perlindungan KEHATI IT Ampenan'!H93</f>
        <v>0.99199999999999999</v>
      </c>
      <c r="J75" s="785"/>
      <c r="K75" s="76">
        <f>'1Perlindungan KEHATI IT Ampenan'!I93</f>
        <v>0.99199999999999999</v>
      </c>
      <c r="L75" s="785"/>
      <c r="M75" s="76">
        <f>'1Perlindungan KEHATI IT Ampenan'!J93</f>
        <v>0.99199999999999999</v>
      </c>
      <c r="N75" s="785"/>
      <c r="O75" s="76">
        <f>'1Perlindungan KEHATI IT Ampenan'!I93</f>
        <v>0.99199999999999999</v>
      </c>
      <c r="P75" s="785"/>
      <c r="Q75" s="76">
        <f>'1Perlindungan KEHATI IT Ampenan'!K93</f>
        <v>0.99199999999999999</v>
      </c>
      <c r="R75" s="785"/>
    </row>
    <row r="76" spans="2:18" s="30" customFormat="1">
      <c r="B76" s="781"/>
      <c r="C76" s="783"/>
      <c r="D76" s="745" t="s">
        <v>47</v>
      </c>
      <c r="E76" s="746"/>
      <c r="F76" s="78" t="s">
        <v>48</v>
      </c>
      <c r="G76" s="248">
        <f>'1Perlindungan KEHATI IT Ampenan'!G92</f>
        <v>3.4</v>
      </c>
      <c r="H76" s="786"/>
      <c r="I76" s="76">
        <f>'1Perlindungan KEHATI IT Ampenan'!H92</f>
        <v>3.472</v>
      </c>
      <c r="J76" s="786"/>
      <c r="K76" s="76">
        <f>'1Perlindungan KEHATI IT Ampenan'!I92</f>
        <v>3.5</v>
      </c>
      <c r="L76" s="786"/>
      <c r="M76" s="76">
        <f>'1Perlindungan KEHATI IT Ampenan'!J92</f>
        <v>3.6110000000000002</v>
      </c>
      <c r="N76" s="786"/>
      <c r="O76" s="76">
        <f>'1Perlindungan KEHATI IT Ampenan'!I92</f>
        <v>3.5</v>
      </c>
      <c r="P76" s="786"/>
      <c r="Q76" s="76">
        <f>'1Perlindungan KEHATI IT Ampenan'!K92</f>
        <v>3.617</v>
      </c>
      <c r="R76" s="786"/>
    </row>
    <row r="77" spans="2:18" s="30" customFormat="1" ht="20.25" customHeight="1">
      <c r="B77" s="781">
        <v>2</v>
      </c>
      <c r="C77" s="791" t="s">
        <v>346</v>
      </c>
      <c r="D77" s="764" t="s">
        <v>4</v>
      </c>
      <c r="E77" s="765"/>
      <c r="F77" s="765"/>
      <c r="G77" s="254"/>
      <c r="H77" s="766">
        <v>0</v>
      </c>
      <c r="I77" s="255"/>
      <c r="J77" s="766">
        <v>0</v>
      </c>
      <c r="K77" s="255"/>
      <c r="L77" s="766">
        <v>20</v>
      </c>
      <c r="M77" s="255"/>
      <c r="N77" s="766">
        <v>20</v>
      </c>
      <c r="O77" s="256"/>
      <c r="P77" s="766">
        <v>10</v>
      </c>
      <c r="Q77" s="256"/>
      <c r="R77" s="766">
        <v>10</v>
      </c>
    </row>
    <row r="78" spans="2:18" s="30" customFormat="1">
      <c r="B78" s="781"/>
      <c r="C78" s="791"/>
      <c r="D78" s="953" t="s">
        <v>241</v>
      </c>
      <c r="E78" s="954" t="s">
        <v>242</v>
      </c>
      <c r="F78" s="945" t="s">
        <v>57</v>
      </c>
      <c r="G78" s="257">
        <v>0</v>
      </c>
      <c r="H78" s="767"/>
      <c r="I78" s="257">
        <v>0</v>
      </c>
      <c r="J78" s="767"/>
      <c r="K78" s="255">
        <f>'3.Konservasi Kopi Sembalun'!J21</f>
        <v>6</v>
      </c>
      <c r="L78" s="767"/>
      <c r="M78" s="255">
        <f>'3.Konservasi Kopi Sembalun'!K21</f>
        <v>7</v>
      </c>
      <c r="N78" s="767"/>
      <c r="O78" s="256">
        <f>'3.Konservasi Kopi Sembalun'!J21</f>
        <v>6</v>
      </c>
      <c r="P78" s="767"/>
      <c r="Q78" s="256">
        <f>'3.Konservasi Kopi Sembalun'!L21</f>
        <v>8</v>
      </c>
      <c r="R78" s="767"/>
    </row>
    <row r="79" spans="2:18" s="30" customFormat="1">
      <c r="B79" s="781"/>
      <c r="C79" s="791"/>
      <c r="D79" s="951" t="s">
        <v>243</v>
      </c>
      <c r="E79" s="955" t="s">
        <v>244</v>
      </c>
      <c r="F79" s="141" t="s">
        <v>57</v>
      </c>
      <c r="G79" s="257">
        <v>0</v>
      </c>
      <c r="H79" s="767"/>
      <c r="I79" s="257">
        <v>0</v>
      </c>
      <c r="J79" s="767"/>
      <c r="K79" s="255">
        <f>'3.Konservasi Kopi Sembalun'!J22</f>
        <v>9</v>
      </c>
      <c r="L79" s="767"/>
      <c r="M79" s="255">
        <f>'3.Konservasi Kopi Sembalun'!K22</f>
        <v>9</v>
      </c>
      <c r="N79" s="767"/>
      <c r="O79" s="256">
        <f>'3.Konservasi Kopi Sembalun'!J22</f>
        <v>9</v>
      </c>
      <c r="P79" s="767"/>
      <c r="Q79" s="256">
        <f>'3.Konservasi Kopi Sembalun'!L22</f>
        <v>9</v>
      </c>
      <c r="R79" s="767"/>
    </row>
    <row r="80" spans="2:18" s="30" customFormat="1">
      <c r="B80" s="781"/>
      <c r="C80" s="791"/>
      <c r="D80" s="951" t="s">
        <v>245</v>
      </c>
      <c r="E80" s="955" t="s">
        <v>246</v>
      </c>
      <c r="F80" s="141" t="s">
        <v>57</v>
      </c>
      <c r="G80" s="257">
        <v>0</v>
      </c>
      <c r="H80" s="767"/>
      <c r="I80" s="257">
        <v>0</v>
      </c>
      <c r="J80" s="767"/>
      <c r="K80" s="255">
        <f>'3.Konservasi Kopi Sembalun'!J23</f>
        <v>14</v>
      </c>
      <c r="L80" s="767"/>
      <c r="M80" s="255">
        <f>'3.Konservasi Kopi Sembalun'!K23</f>
        <v>15</v>
      </c>
      <c r="N80" s="767"/>
      <c r="O80" s="256">
        <f>'3.Konservasi Kopi Sembalun'!J23</f>
        <v>14</v>
      </c>
      <c r="P80" s="767"/>
      <c r="Q80" s="256">
        <f>'3.Konservasi Kopi Sembalun'!L23</f>
        <v>16</v>
      </c>
      <c r="R80" s="767"/>
    </row>
    <row r="81" spans="2:18" s="30" customFormat="1" hidden="1">
      <c r="B81" s="781"/>
      <c r="C81" s="791"/>
      <c r="D81" s="262" t="s">
        <v>247</v>
      </c>
      <c r="E81" s="176" t="s">
        <v>248</v>
      </c>
      <c r="F81" s="59" t="s">
        <v>57</v>
      </c>
      <c r="G81" s="257">
        <v>0</v>
      </c>
      <c r="H81" s="767"/>
      <c r="I81" s="257">
        <v>0</v>
      </c>
      <c r="J81" s="767"/>
      <c r="K81" s="255">
        <f>'3.Konservasi Kopi Sembalun'!J24</f>
        <v>19</v>
      </c>
      <c r="L81" s="767"/>
      <c r="M81" s="255">
        <f>'3.Konservasi Kopi Sembalun'!K24</f>
        <v>20</v>
      </c>
      <c r="N81" s="767"/>
      <c r="O81" s="256">
        <f>'3.Konservasi Kopi Sembalun'!J24</f>
        <v>19</v>
      </c>
      <c r="P81" s="767"/>
      <c r="Q81" s="256">
        <f>'3.Konservasi Kopi Sembalun'!L24</f>
        <v>20</v>
      </c>
      <c r="R81" s="767"/>
    </row>
    <row r="82" spans="2:18" s="30" customFormat="1" hidden="1">
      <c r="B82" s="781"/>
      <c r="C82" s="791"/>
      <c r="D82" s="262" t="s">
        <v>249</v>
      </c>
      <c r="E82" s="176" t="s">
        <v>250</v>
      </c>
      <c r="F82" s="59" t="s">
        <v>57</v>
      </c>
      <c r="G82" s="257">
        <v>0</v>
      </c>
      <c r="H82" s="767"/>
      <c r="I82" s="257">
        <v>0</v>
      </c>
      <c r="J82" s="767"/>
      <c r="K82" s="255">
        <f>'3.Konservasi Kopi Sembalun'!J25</f>
        <v>5</v>
      </c>
      <c r="L82" s="767"/>
      <c r="M82" s="255">
        <f>'3.Konservasi Kopi Sembalun'!K25</f>
        <v>6</v>
      </c>
      <c r="N82" s="767"/>
      <c r="O82" s="256">
        <f>'3.Konservasi Kopi Sembalun'!J25</f>
        <v>5</v>
      </c>
      <c r="P82" s="767"/>
      <c r="Q82" s="256">
        <f>'3.Konservasi Kopi Sembalun'!L25</f>
        <v>6</v>
      </c>
      <c r="R82" s="767"/>
    </row>
    <row r="83" spans="2:18" s="30" customFormat="1" hidden="1">
      <c r="B83" s="781"/>
      <c r="C83" s="791"/>
      <c r="D83" s="262" t="s">
        <v>251</v>
      </c>
      <c r="E83" s="176" t="s">
        <v>252</v>
      </c>
      <c r="F83" s="59" t="s">
        <v>57</v>
      </c>
      <c r="G83" s="257">
        <v>0</v>
      </c>
      <c r="H83" s="767"/>
      <c r="I83" s="257">
        <v>0</v>
      </c>
      <c r="J83" s="767"/>
      <c r="K83" s="255">
        <f>'3.Konservasi Kopi Sembalun'!J26</f>
        <v>14</v>
      </c>
      <c r="L83" s="767"/>
      <c r="M83" s="255">
        <f>'3.Konservasi Kopi Sembalun'!K26</f>
        <v>15</v>
      </c>
      <c r="N83" s="767"/>
      <c r="O83" s="256">
        <f>'3.Konservasi Kopi Sembalun'!J26</f>
        <v>14</v>
      </c>
      <c r="P83" s="767"/>
      <c r="Q83" s="256">
        <f>'3.Konservasi Kopi Sembalun'!L26</f>
        <v>16</v>
      </c>
      <c r="R83" s="767"/>
    </row>
    <row r="84" spans="2:18" s="30" customFormat="1" hidden="1">
      <c r="B84" s="781"/>
      <c r="C84" s="791"/>
      <c r="D84" s="262" t="s">
        <v>253</v>
      </c>
      <c r="E84" s="176" t="s">
        <v>254</v>
      </c>
      <c r="F84" s="59" t="s">
        <v>57</v>
      </c>
      <c r="G84" s="257">
        <v>0</v>
      </c>
      <c r="H84" s="767"/>
      <c r="I84" s="257">
        <v>0</v>
      </c>
      <c r="J84" s="767"/>
      <c r="K84" s="255">
        <f>'3.Konservasi Kopi Sembalun'!J27</f>
        <v>16</v>
      </c>
      <c r="L84" s="767"/>
      <c r="M84" s="255">
        <f>'3.Konservasi Kopi Sembalun'!K27</f>
        <v>17</v>
      </c>
      <c r="N84" s="767"/>
      <c r="O84" s="256">
        <f>'3.Konservasi Kopi Sembalun'!J27</f>
        <v>16</v>
      </c>
      <c r="P84" s="767"/>
      <c r="Q84" s="256">
        <f>'3.Konservasi Kopi Sembalun'!L27</f>
        <v>17</v>
      </c>
      <c r="R84" s="767"/>
    </row>
    <row r="85" spans="2:18" s="30" customFormat="1" hidden="1">
      <c r="B85" s="781"/>
      <c r="C85" s="791"/>
      <c r="D85" s="262" t="s">
        <v>131</v>
      </c>
      <c r="E85" s="182" t="s">
        <v>132</v>
      </c>
      <c r="F85" s="59" t="s">
        <v>57</v>
      </c>
      <c r="G85" s="257">
        <v>0</v>
      </c>
      <c r="H85" s="767"/>
      <c r="I85" s="257">
        <v>0</v>
      </c>
      <c r="J85" s="767"/>
      <c r="K85" s="255">
        <f>'3.Konservasi Kopi Sembalun'!J28</f>
        <v>6</v>
      </c>
      <c r="L85" s="767"/>
      <c r="M85" s="255">
        <f>'3.Konservasi Kopi Sembalun'!K28</f>
        <v>8</v>
      </c>
      <c r="N85" s="767"/>
      <c r="O85" s="256">
        <f>'3.Konservasi Kopi Sembalun'!J28</f>
        <v>6</v>
      </c>
      <c r="P85" s="767"/>
      <c r="Q85" s="256">
        <f>'3.Konservasi Kopi Sembalun'!L28</f>
        <v>8</v>
      </c>
      <c r="R85" s="767"/>
    </row>
    <row r="86" spans="2:18" s="30" customFormat="1" hidden="1">
      <c r="B86" s="781"/>
      <c r="C86" s="791"/>
      <c r="D86" s="262" t="s">
        <v>141</v>
      </c>
      <c r="E86" s="182" t="s">
        <v>142</v>
      </c>
      <c r="F86" s="59" t="s">
        <v>57</v>
      </c>
      <c r="G86" s="257">
        <v>0</v>
      </c>
      <c r="H86" s="767"/>
      <c r="I86" s="257">
        <v>0</v>
      </c>
      <c r="J86" s="767"/>
      <c r="K86" s="255">
        <f>'3.Konservasi Kopi Sembalun'!J29</f>
        <v>14</v>
      </c>
      <c r="L86" s="767"/>
      <c r="M86" s="255">
        <f>'3.Konservasi Kopi Sembalun'!K29</f>
        <v>10</v>
      </c>
      <c r="N86" s="767"/>
      <c r="O86" s="256">
        <f>'3.Konservasi Kopi Sembalun'!J29</f>
        <v>14</v>
      </c>
      <c r="P86" s="767"/>
      <c r="Q86" s="256">
        <f>'3.Konservasi Kopi Sembalun'!L29</f>
        <v>11</v>
      </c>
      <c r="R86" s="767"/>
    </row>
    <row r="87" spans="2:18" s="30" customFormat="1" hidden="1">
      <c r="B87" s="781"/>
      <c r="C87" s="791"/>
      <c r="D87" s="262" t="s">
        <v>255</v>
      </c>
      <c r="E87" s="182" t="s">
        <v>256</v>
      </c>
      <c r="F87" s="241" t="s">
        <v>57</v>
      </c>
      <c r="G87" s="257">
        <v>0</v>
      </c>
      <c r="H87" s="767"/>
      <c r="I87" s="257">
        <v>0</v>
      </c>
      <c r="J87" s="767"/>
      <c r="K87" s="255">
        <f>'3.Konservasi Kopi Sembalun'!J30</f>
        <v>13</v>
      </c>
      <c r="L87" s="767"/>
      <c r="M87" s="255">
        <f>'3.Konservasi Kopi Sembalun'!K30</f>
        <v>14</v>
      </c>
      <c r="N87" s="767"/>
      <c r="O87" s="256">
        <f>'3.Konservasi Kopi Sembalun'!J30</f>
        <v>13</v>
      </c>
      <c r="P87" s="767"/>
      <c r="Q87" s="256">
        <f>'3.Konservasi Kopi Sembalun'!L30</f>
        <v>15</v>
      </c>
      <c r="R87" s="767"/>
    </row>
    <row r="88" spans="2:18" s="30" customFormat="1" hidden="1">
      <c r="B88" s="781"/>
      <c r="C88" s="791"/>
      <c r="D88" s="263" t="s">
        <v>167</v>
      </c>
      <c r="E88" s="205" t="s">
        <v>168</v>
      </c>
      <c r="F88" s="59" t="s">
        <v>57</v>
      </c>
      <c r="G88" s="257">
        <v>0</v>
      </c>
      <c r="H88" s="767"/>
      <c r="I88" s="257">
        <v>0</v>
      </c>
      <c r="J88" s="767"/>
      <c r="K88" s="255">
        <f>'3.Konservasi Kopi Sembalun'!J31</f>
        <v>9</v>
      </c>
      <c r="L88" s="767"/>
      <c r="M88" s="255">
        <f>'3.Konservasi Kopi Sembalun'!K31</f>
        <v>10</v>
      </c>
      <c r="N88" s="767"/>
      <c r="O88" s="256">
        <f>'3.Konservasi Kopi Sembalun'!J31</f>
        <v>9</v>
      </c>
      <c r="P88" s="767"/>
      <c r="Q88" s="256">
        <f>'3.Konservasi Kopi Sembalun'!L31</f>
        <v>11</v>
      </c>
      <c r="R88" s="767"/>
    </row>
    <row r="89" spans="2:18" s="30" customFormat="1">
      <c r="B89" s="781"/>
      <c r="C89" s="791"/>
      <c r="D89" s="763" t="s">
        <v>6</v>
      </c>
      <c r="E89" s="763"/>
      <c r="F89" s="764"/>
      <c r="G89" s="254"/>
      <c r="H89" s="767"/>
      <c r="I89" s="255"/>
      <c r="J89" s="767"/>
      <c r="K89" s="255"/>
      <c r="L89" s="767"/>
      <c r="M89" s="255"/>
      <c r="N89" s="767"/>
      <c r="O89" s="256"/>
      <c r="P89" s="767"/>
      <c r="Q89" s="256"/>
      <c r="R89" s="767"/>
    </row>
    <row r="90" spans="2:18" s="30" customFormat="1">
      <c r="B90" s="781"/>
      <c r="C90" s="791"/>
      <c r="D90" s="774" t="s">
        <v>107</v>
      </c>
      <c r="E90" s="775"/>
      <c r="F90" s="775"/>
      <c r="G90" s="254"/>
      <c r="H90" s="767"/>
      <c r="I90" s="255"/>
      <c r="J90" s="767"/>
      <c r="K90" s="255"/>
      <c r="L90" s="767"/>
      <c r="M90" s="255"/>
      <c r="N90" s="767"/>
      <c r="O90" s="256"/>
      <c r="P90" s="767"/>
      <c r="Q90" s="256"/>
      <c r="R90" s="767"/>
    </row>
    <row r="91" spans="2:18" s="30" customFormat="1">
      <c r="B91" s="781"/>
      <c r="C91" s="791"/>
      <c r="D91" s="949" t="s">
        <v>258</v>
      </c>
      <c r="E91" s="950" t="s">
        <v>259</v>
      </c>
      <c r="F91" s="141" t="s">
        <v>45</v>
      </c>
      <c r="G91" s="257">
        <v>0</v>
      </c>
      <c r="H91" s="767"/>
      <c r="I91" s="257">
        <v>0</v>
      </c>
      <c r="J91" s="767"/>
      <c r="K91" s="257">
        <f>'3.Konservasi Kopi Sembalun'!J34</f>
        <v>1</v>
      </c>
      <c r="L91" s="767"/>
      <c r="M91" s="255">
        <f>'3.Konservasi Kopi Sembalun'!K34</f>
        <v>1</v>
      </c>
      <c r="N91" s="767"/>
      <c r="O91" s="256">
        <f>'3.Konservasi Kopi Sembalun'!J34</f>
        <v>1</v>
      </c>
      <c r="P91" s="767"/>
      <c r="Q91" s="256">
        <f>'3.Konservasi Kopi Sembalun'!L34</f>
        <v>2</v>
      </c>
      <c r="R91" s="767"/>
    </row>
    <row r="92" spans="2:18" s="30" customFormat="1">
      <c r="B92" s="781"/>
      <c r="C92" s="791"/>
      <c r="D92" s="951" t="s">
        <v>260</v>
      </c>
      <c r="E92" s="952" t="s">
        <v>261</v>
      </c>
      <c r="F92" s="141" t="s">
        <v>45</v>
      </c>
      <c r="G92" s="257">
        <v>0</v>
      </c>
      <c r="H92" s="767"/>
      <c r="I92" s="257">
        <v>0</v>
      </c>
      <c r="J92" s="767"/>
      <c r="K92" s="257">
        <f>'3.Konservasi Kopi Sembalun'!J35</f>
        <v>3</v>
      </c>
      <c r="L92" s="767"/>
      <c r="M92" s="255">
        <f>'3.Konservasi Kopi Sembalun'!K35</f>
        <v>3</v>
      </c>
      <c r="N92" s="767"/>
      <c r="O92" s="256">
        <f>'3.Konservasi Kopi Sembalun'!J35</f>
        <v>3</v>
      </c>
      <c r="P92" s="767"/>
      <c r="Q92" s="256">
        <f>'3.Konservasi Kopi Sembalun'!L35</f>
        <v>3</v>
      </c>
      <c r="R92" s="767"/>
    </row>
    <row r="93" spans="2:18" s="30" customFormat="1">
      <c r="B93" s="781"/>
      <c r="C93" s="791"/>
      <c r="D93" s="951" t="s">
        <v>262</v>
      </c>
      <c r="E93" s="952" t="s">
        <v>263</v>
      </c>
      <c r="F93" s="141" t="s">
        <v>45</v>
      </c>
      <c r="G93" s="257">
        <v>0</v>
      </c>
      <c r="H93" s="767"/>
      <c r="I93" s="257">
        <v>0</v>
      </c>
      <c r="J93" s="767"/>
      <c r="K93" s="257">
        <f>'3.Konservasi Kopi Sembalun'!J36</f>
        <v>2</v>
      </c>
      <c r="L93" s="767"/>
      <c r="M93" s="255">
        <f>'3.Konservasi Kopi Sembalun'!K36</f>
        <v>2</v>
      </c>
      <c r="N93" s="767"/>
      <c r="O93" s="256">
        <f>'3.Konservasi Kopi Sembalun'!J36</f>
        <v>2</v>
      </c>
      <c r="P93" s="767"/>
      <c r="Q93" s="256">
        <f>'3.Konservasi Kopi Sembalun'!L36</f>
        <v>2</v>
      </c>
      <c r="R93" s="767"/>
    </row>
    <row r="94" spans="2:18" s="30" customFormat="1" hidden="1">
      <c r="B94" s="781"/>
      <c r="C94" s="791"/>
      <c r="D94" s="262" t="s">
        <v>175</v>
      </c>
      <c r="E94" s="182" t="s">
        <v>176</v>
      </c>
      <c r="F94" s="59" t="s">
        <v>45</v>
      </c>
      <c r="G94" s="257">
        <v>0</v>
      </c>
      <c r="H94" s="767"/>
      <c r="I94" s="257">
        <v>0</v>
      </c>
      <c r="J94" s="767"/>
      <c r="K94" s="257">
        <f>'3.Konservasi Kopi Sembalun'!J37</f>
        <v>6</v>
      </c>
      <c r="L94" s="767"/>
      <c r="M94" s="255">
        <f>'3.Konservasi Kopi Sembalun'!K37</f>
        <v>6</v>
      </c>
      <c r="N94" s="767"/>
      <c r="O94" s="256">
        <f>'3.Konservasi Kopi Sembalun'!J37</f>
        <v>6</v>
      </c>
      <c r="P94" s="767"/>
      <c r="Q94" s="256">
        <f>'3.Konservasi Kopi Sembalun'!L37</f>
        <v>6</v>
      </c>
      <c r="R94" s="767"/>
    </row>
    <row r="95" spans="2:18" s="30" customFormat="1" hidden="1">
      <c r="B95" s="781"/>
      <c r="C95" s="791"/>
      <c r="D95" s="262" t="s">
        <v>179</v>
      </c>
      <c r="E95" s="182" t="s">
        <v>180</v>
      </c>
      <c r="F95" s="59" t="s">
        <v>45</v>
      </c>
      <c r="G95" s="257">
        <v>0</v>
      </c>
      <c r="H95" s="767"/>
      <c r="I95" s="257">
        <v>0</v>
      </c>
      <c r="J95" s="767"/>
      <c r="K95" s="257">
        <f>'3.Konservasi Kopi Sembalun'!J38</f>
        <v>8</v>
      </c>
      <c r="L95" s="767"/>
      <c r="M95" s="255">
        <f>'3.Konservasi Kopi Sembalun'!K38</f>
        <v>8</v>
      </c>
      <c r="N95" s="767"/>
      <c r="O95" s="256">
        <f>'3.Konservasi Kopi Sembalun'!J38</f>
        <v>8</v>
      </c>
      <c r="P95" s="767"/>
      <c r="Q95" s="256">
        <f>'3.Konservasi Kopi Sembalun'!L38</f>
        <v>8</v>
      </c>
      <c r="R95" s="767"/>
    </row>
    <row r="96" spans="2:18" s="30" customFormat="1" hidden="1">
      <c r="B96" s="781"/>
      <c r="C96" s="791"/>
      <c r="D96" s="262" t="s">
        <v>264</v>
      </c>
      <c r="E96" s="182" t="s">
        <v>265</v>
      </c>
      <c r="F96" s="59" t="s">
        <v>45</v>
      </c>
      <c r="G96" s="257">
        <v>0</v>
      </c>
      <c r="H96" s="767"/>
      <c r="I96" s="257">
        <v>0</v>
      </c>
      <c r="J96" s="767"/>
      <c r="K96" s="257">
        <f>'3.Konservasi Kopi Sembalun'!J39</f>
        <v>0</v>
      </c>
      <c r="L96" s="767"/>
      <c r="M96" s="255">
        <f>'3.Konservasi Kopi Sembalun'!K39</f>
        <v>1</v>
      </c>
      <c r="N96" s="767"/>
      <c r="O96" s="256">
        <f>'3.Konservasi Kopi Sembalun'!J39</f>
        <v>0</v>
      </c>
      <c r="P96" s="767"/>
      <c r="Q96" s="256">
        <f>'3.Konservasi Kopi Sembalun'!L39</f>
        <v>1</v>
      </c>
      <c r="R96" s="767"/>
    </row>
    <row r="97" spans="2:18" s="30" customFormat="1" hidden="1">
      <c r="B97" s="781"/>
      <c r="C97" s="791"/>
      <c r="D97" s="262" t="s">
        <v>171</v>
      </c>
      <c r="E97" s="182" t="s">
        <v>172</v>
      </c>
      <c r="F97" s="59" t="s">
        <v>45</v>
      </c>
      <c r="G97" s="257">
        <v>0</v>
      </c>
      <c r="H97" s="767"/>
      <c r="I97" s="257">
        <v>0</v>
      </c>
      <c r="J97" s="767"/>
      <c r="K97" s="257">
        <f>'3.Konservasi Kopi Sembalun'!J40</f>
        <v>5</v>
      </c>
      <c r="L97" s="767"/>
      <c r="M97" s="255">
        <f>'3.Konservasi Kopi Sembalun'!K40</f>
        <v>5</v>
      </c>
      <c r="N97" s="767"/>
      <c r="O97" s="256">
        <f>'3.Konservasi Kopi Sembalun'!J40</f>
        <v>5</v>
      </c>
      <c r="P97" s="767"/>
      <c r="Q97" s="256">
        <f>'3.Konservasi Kopi Sembalun'!L40</f>
        <v>5</v>
      </c>
      <c r="R97" s="767"/>
    </row>
    <row r="98" spans="2:18" s="30" customFormat="1" hidden="1">
      <c r="B98" s="781"/>
      <c r="C98" s="791"/>
      <c r="D98" s="262" t="s">
        <v>266</v>
      </c>
      <c r="E98" s="182" t="s">
        <v>267</v>
      </c>
      <c r="F98" s="59" t="s">
        <v>45</v>
      </c>
      <c r="G98" s="257">
        <v>0</v>
      </c>
      <c r="H98" s="767"/>
      <c r="I98" s="257">
        <v>0</v>
      </c>
      <c r="J98" s="767"/>
      <c r="K98" s="257">
        <f>'3.Konservasi Kopi Sembalun'!J41</f>
        <v>0</v>
      </c>
      <c r="L98" s="767"/>
      <c r="M98" s="255">
        <f>'3.Konservasi Kopi Sembalun'!K41</f>
        <v>2</v>
      </c>
      <c r="N98" s="767"/>
      <c r="O98" s="256">
        <f>'3.Konservasi Kopi Sembalun'!J41</f>
        <v>0</v>
      </c>
      <c r="P98" s="767"/>
      <c r="Q98" s="256">
        <f>'3.Konservasi Kopi Sembalun'!L41</f>
        <v>2</v>
      </c>
      <c r="R98" s="767"/>
    </row>
    <row r="99" spans="2:18" s="30" customFormat="1" hidden="1">
      <c r="B99" s="781"/>
      <c r="C99" s="791"/>
      <c r="D99" s="774" t="s">
        <v>334</v>
      </c>
      <c r="E99" s="775"/>
      <c r="F99" s="775"/>
      <c r="G99" s="249"/>
      <c r="H99" s="767"/>
      <c r="I99" s="251"/>
      <c r="J99" s="767"/>
      <c r="K99" s="251"/>
      <c r="L99" s="767"/>
      <c r="M99" s="251"/>
      <c r="N99" s="767"/>
      <c r="O99" s="250"/>
      <c r="P99" s="767"/>
      <c r="Q99" s="250"/>
      <c r="R99" s="767"/>
    </row>
    <row r="100" spans="2:18" s="30" customFormat="1" hidden="1">
      <c r="B100" s="781"/>
      <c r="C100" s="791"/>
      <c r="D100" s="262" t="s">
        <v>268</v>
      </c>
      <c r="E100" s="182" t="s">
        <v>269</v>
      </c>
      <c r="F100" s="59" t="s">
        <v>45</v>
      </c>
      <c r="G100" s="257">
        <v>0</v>
      </c>
      <c r="H100" s="767"/>
      <c r="I100" s="257">
        <v>0</v>
      </c>
      <c r="J100" s="767"/>
      <c r="K100" s="255">
        <f>'3.Konservasi Kopi Sembalun'!J43</f>
        <v>2</v>
      </c>
      <c r="L100" s="767"/>
      <c r="M100" s="255">
        <f>'3.Konservasi Kopi Sembalun'!K43</f>
        <v>2</v>
      </c>
      <c r="N100" s="767"/>
      <c r="O100" s="256">
        <f>'3.Konservasi Kopi Sembalun'!J43</f>
        <v>2</v>
      </c>
      <c r="P100" s="767"/>
      <c r="Q100" s="256">
        <f>'3.Konservasi Kopi Sembalun'!L43</f>
        <v>2</v>
      </c>
      <c r="R100" s="767"/>
    </row>
    <row r="101" spans="2:18" s="30" customFormat="1" hidden="1">
      <c r="B101" s="781"/>
      <c r="C101" s="791"/>
      <c r="D101" s="262" t="s">
        <v>270</v>
      </c>
      <c r="E101" s="182" t="s">
        <v>271</v>
      </c>
      <c r="F101" s="59" t="s">
        <v>45</v>
      </c>
      <c r="G101" s="257">
        <v>0</v>
      </c>
      <c r="H101" s="767"/>
      <c r="I101" s="257">
        <v>0</v>
      </c>
      <c r="J101" s="767"/>
      <c r="K101" s="255">
        <f>'3.Konservasi Kopi Sembalun'!J44</f>
        <v>3</v>
      </c>
      <c r="L101" s="767"/>
      <c r="M101" s="255">
        <f>'3.Konservasi Kopi Sembalun'!K44</f>
        <v>3</v>
      </c>
      <c r="N101" s="767"/>
      <c r="O101" s="256">
        <f>'3.Konservasi Kopi Sembalun'!J44</f>
        <v>3</v>
      </c>
      <c r="P101" s="767"/>
      <c r="Q101" s="256">
        <f>'3.Konservasi Kopi Sembalun'!L44</f>
        <v>3</v>
      </c>
      <c r="R101" s="767"/>
    </row>
    <row r="102" spans="2:18" s="30" customFormat="1" hidden="1">
      <c r="B102" s="781"/>
      <c r="C102" s="791"/>
      <c r="D102" s="262" t="s">
        <v>272</v>
      </c>
      <c r="E102" s="182" t="s">
        <v>273</v>
      </c>
      <c r="F102" s="59" t="s">
        <v>45</v>
      </c>
      <c r="G102" s="257">
        <v>0</v>
      </c>
      <c r="H102" s="767"/>
      <c r="I102" s="257">
        <v>0</v>
      </c>
      <c r="J102" s="767"/>
      <c r="K102" s="255">
        <f>'3.Konservasi Kopi Sembalun'!J45</f>
        <v>4</v>
      </c>
      <c r="L102" s="767"/>
      <c r="M102" s="255">
        <f>'3.Konservasi Kopi Sembalun'!K45</f>
        <v>4</v>
      </c>
      <c r="N102" s="767"/>
      <c r="O102" s="256">
        <f>'3.Konservasi Kopi Sembalun'!J45</f>
        <v>4</v>
      </c>
      <c r="P102" s="767"/>
      <c r="Q102" s="256">
        <f>'3.Konservasi Kopi Sembalun'!L45</f>
        <v>4</v>
      </c>
      <c r="R102" s="767"/>
    </row>
    <row r="103" spans="2:18" s="30" customFormat="1" hidden="1">
      <c r="B103" s="781"/>
      <c r="C103" s="791"/>
      <c r="D103" s="262" t="s">
        <v>274</v>
      </c>
      <c r="E103" s="182" t="s">
        <v>275</v>
      </c>
      <c r="F103" s="59" t="s">
        <v>45</v>
      </c>
      <c r="G103" s="257">
        <v>0</v>
      </c>
      <c r="H103" s="767"/>
      <c r="I103" s="257">
        <v>0</v>
      </c>
      <c r="J103" s="767"/>
      <c r="K103" s="255">
        <f>'3.Konservasi Kopi Sembalun'!J46</f>
        <v>7</v>
      </c>
      <c r="L103" s="767"/>
      <c r="M103" s="255">
        <f>'3.Konservasi Kopi Sembalun'!K46</f>
        <v>7</v>
      </c>
      <c r="N103" s="767"/>
      <c r="O103" s="256">
        <f>'3.Konservasi Kopi Sembalun'!J46</f>
        <v>7</v>
      </c>
      <c r="P103" s="767"/>
      <c r="Q103" s="256">
        <f>'3.Konservasi Kopi Sembalun'!L46</f>
        <v>7</v>
      </c>
      <c r="R103" s="767"/>
    </row>
    <row r="104" spans="2:18" s="30" customFormat="1" hidden="1">
      <c r="B104" s="781"/>
      <c r="C104" s="791"/>
      <c r="D104" s="262" t="s">
        <v>276</v>
      </c>
      <c r="E104" s="182" t="s">
        <v>277</v>
      </c>
      <c r="F104" s="59" t="s">
        <v>45</v>
      </c>
      <c r="G104" s="257">
        <v>0</v>
      </c>
      <c r="H104" s="767"/>
      <c r="I104" s="257">
        <v>0</v>
      </c>
      <c r="J104" s="767"/>
      <c r="K104" s="255">
        <f>'3.Konservasi Kopi Sembalun'!J47</f>
        <v>2</v>
      </c>
      <c r="L104" s="767"/>
      <c r="M104" s="255">
        <f>'3.Konservasi Kopi Sembalun'!K47</f>
        <v>2</v>
      </c>
      <c r="N104" s="767"/>
      <c r="O104" s="256">
        <f>'3.Konservasi Kopi Sembalun'!J47</f>
        <v>2</v>
      </c>
      <c r="P104" s="767"/>
      <c r="Q104" s="256">
        <f>'3.Konservasi Kopi Sembalun'!L47</f>
        <v>2</v>
      </c>
      <c r="R104" s="767"/>
    </row>
    <row r="105" spans="2:18" s="30" customFormat="1" hidden="1">
      <c r="B105" s="781"/>
      <c r="C105" s="791"/>
      <c r="D105" s="262" t="s">
        <v>278</v>
      </c>
      <c r="E105" s="176" t="s">
        <v>279</v>
      </c>
      <c r="F105" s="59" t="s">
        <v>45</v>
      </c>
      <c r="G105" s="257">
        <v>0</v>
      </c>
      <c r="H105" s="767"/>
      <c r="I105" s="257">
        <v>0</v>
      </c>
      <c r="J105" s="767"/>
      <c r="K105" s="255">
        <f>'3.Konservasi Kopi Sembalun'!J48</f>
        <v>0</v>
      </c>
      <c r="L105" s="767"/>
      <c r="M105" s="255">
        <f>'3.Konservasi Kopi Sembalun'!K48</f>
        <v>4</v>
      </c>
      <c r="N105" s="767"/>
      <c r="O105" s="256">
        <f>'3.Konservasi Kopi Sembalun'!J48</f>
        <v>0</v>
      </c>
      <c r="P105" s="767"/>
      <c r="Q105" s="256">
        <f>'3.Konservasi Kopi Sembalun'!L48</f>
        <v>4</v>
      </c>
      <c r="R105" s="767"/>
    </row>
    <row r="106" spans="2:18" s="30" customFormat="1" hidden="1">
      <c r="B106" s="781"/>
      <c r="C106" s="791"/>
      <c r="D106" s="262" t="s">
        <v>280</v>
      </c>
      <c r="E106" s="182" t="s">
        <v>281</v>
      </c>
      <c r="F106" s="59" t="s">
        <v>45</v>
      </c>
      <c r="G106" s="257">
        <v>0</v>
      </c>
      <c r="H106" s="767"/>
      <c r="I106" s="257">
        <v>0</v>
      </c>
      <c r="J106" s="767"/>
      <c r="K106" s="255">
        <f>'3.Konservasi Kopi Sembalun'!J49</f>
        <v>1</v>
      </c>
      <c r="L106" s="767"/>
      <c r="M106" s="255">
        <f>'3.Konservasi Kopi Sembalun'!K49</f>
        <v>1</v>
      </c>
      <c r="N106" s="767"/>
      <c r="O106" s="256">
        <f>'3.Konservasi Kopi Sembalun'!J49</f>
        <v>1</v>
      </c>
      <c r="P106" s="767"/>
      <c r="Q106" s="256">
        <f>'3.Konservasi Kopi Sembalun'!L49</f>
        <v>1</v>
      </c>
      <c r="R106" s="767"/>
    </row>
    <row r="107" spans="2:18" s="30" customFormat="1" hidden="1">
      <c r="B107" s="781"/>
      <c r="C107" s="791"/>
      <c r="D107" s="262" t="s">
        <v>282</v>
      </c>
      <c r="E107" s="182" t="s">
        <v>283</v>
      </c>
      <c r="F107" s="59" t="s">
        <v>45</v>
      </c>
      <c r="G107" s="257">
        <v>0</v>
      </c>
      <c r="H107" s="767"/>
      <c r="I107" s="257">
        <v>0</v>
      </c>
      <c r="J107" s="767"/>
      <c r="K107" s="255">
        <f>'3.Konservasi Kopi Sembalun'!J50</f>
        <v>3</v>
      </c>
      <c r="L107" s="767"/>
      <c r="M107" s="255">
        <f>'3.Konservasi Kopi Sembalun'!K50</f>
        <v>3</v>
      </c>
      <c r="N107" s="767"/>
      <c r="O107" s="256">
        <f>'3.Konservasi Kopi Sembalun'!J50</f>
        <v>3</v>
      </c>
      <c r="P107" s="767"/>
      <c r="Q107" s="256">
        <f>'3.Konservasi Kopi Sembalun'!L50</f>
        <v>3</v>
      </c>
      <c r="R107" s="767"/>
    </row>
    <row r="108" spans="2:18" s="30" customFormat="1" hidden="1">
      <c r="B108" s="781"/>
      <c r="C108" s="791"/>
      <c r="D108" s="262" t="s">
        <v>284</v>
      </c>
      <c r="E108" s="182" t="s">
        <v>285</v>
      </c>
      <c r="F108" s="59" t="s">
        <v>45</v>
      </c>
      <c r="G108" s="257">
        <v>0</v>
      </c>
      <c r="H108" s="767"/>
      <c r="I108" s="257">
        <v>0</v>
      </c>
      <c r="J108" s="767"/>
      <c r="K108" s="255">
        <f>'3.Konservasi Kopi Sembalun'!J51</f>
        <v>2</v>
      </c>
      <c r="L108" s="767"/>
      <c r="M108" s="255">
        <f>'3.Konservasi Kopi Sembalun'!K51</f>
        <v>2</v>
      </c>
      <c r="N108" s="767"/>
      <c r="O108" s="256">
        <f>'3.Konservasi Kopi Sembalun'!J51</f>
        <v>2</v>
      </c>
      <c r="P108" s="767"/>
      <c r="Q108" s="256">
        <f>'3.Konservasi Kopi Sembalun'!L51</f>
        <v>2</v>
      </c>
      <c r="R108" s="767"/>
    </row>
    <row r="109" spans="2:18" s="30" customFormat="1" hidden="1">
      <c r="B109" s="781"/>
      <c r="C109" s="791"/>
      <c r="D109" s="262" t="s">
        <v>203</v>
      </c>
      <c r="E109" s="182" t="s">
        <v>286</v>
      </c>
      <c r="F109" s="59" t="s">
        <v>45</v>
      </c>
      <c r="G109" s="257">
        <v>0</v>
      </c>
      <c r="H109" s="767"/>
      <c r="I109" s="257">
        <v>0</v>
      </c>
      <c r="J109" s="767"/>
      <c r="K109" s="255">
        <f>'3.Konservasi Kopi Sembalun'!J52</f>
        <v>2</v>
      </c>
      <c r="L109" s="767"/>
      <c r="M109" s="255">
        <f>'3.Konservasi Kopi Sembalun'!K52</f>
        <v>2</v>
      </c>
      <c r="N109" s="767"/>
      <c r="O109" s="256">
        <f>'3.Konservasi Kopi Sembalun'!J52</f>
        <v>2</v>
      </c>
      <c r="P109" s="767"/>
      <c r="Q109" s="256">
        <f>'3.Konservasi Kopi Sembalun'!L52</f>
        <v>2</v>
      </c>
      <c r="R109" s="767"/>
    </row>
    <row r="110" spans="2:18" s="30" customFormat="1" hidden="1">
      <c r="B110" s="781"/>
      <c r="C110" s="791"/>
      <c r="D110" s="262" t="s">
        <v>287</v>
      </c>
      <c r="E110" s="182" t="s">
        <v>288</v>
      </c>
      <c r="F110" s="59" t="s">
        <v>45</v>
      </c>
      <c r="G110" s="257">
        <v>0</v>
      </c>
      <c r="H110" s="767"/>
      <c r="I110" s="257">
        <v>0</v>
      </c>
      <c r="J110" s="767"/>
      <c r="K110" s="255">
        <f>'3.Konservasi Kopi Sembalun'!J53</f>
        <v>2</v>
      </c>
      <c r="L110" s="767"/>
      <c r="M110" s="255">
        <f>'3.Konservasi Kopi Sembalun'!K53</f>
        <v>2</v>
      </c>
      <c r="N110" s="767"/>
      <c r="O110" s="256">
        <f>'3.Konservasi Kopi Sembalun'!J53</f>
        <v>2</v>
      </c>
      <c r="P110" s="767"/>
      <c r="Q110" s="256">
        <f>'3.Konservasi Kopi Sembalun'!L53</f>
        <v>2</v>
      </c>
      <c r="R110" s="767"/>
    </row>
    <row r="111" spans="2:18" s="30" customFormat="1" hidden="1">
      <c r="B111" s="781"/>
      <c r="C111" s="791"/>
      <c r="D111" s="262" t="s">
        <v>201</v>
      </c>
      <c r="E111" s="182" t="s">
        <v>202</v>
      </c>
      <c r="F111" s="59" t="s">
        <v>45</v>
      </c>
      <c r="G111" s="257">
        <v>0</v>
      </c>
      <c r="H111" s="767"/>
      <c r="I111" s="257">
        <v>0</v>
      </c>
      <c r="J111" s="767"/>
      <c r="K111" s="255">
        <f>'3.Konservasi Kopi Sembalun'!J54</f>
        <v>8</v>
      </c>
      <c r="L111" s="767"/>
      <c r="M111" s="255">
        <f>'3.Konservasi Kopi Sembalun'!K54</f>
        <v>8</v>
      </c>
      <c r="N111" s="767"/>
      <c r="O111" s="256">
        <f>'3.Konservasi Kopi Sembalun'!J54</f>
        <v>8</v>
      </c>
      <c r="P111" s="767"/>
      <c r="Q111" s="256">
        <f>'3.Konservasi Kopi Sembalun'!L54</f>
        <v>9</v>
      </c>
      <c r="R111" s="767"/>
    </row>
    <row r="112" spans="2:18" s="30" customFormat="1" hidden="1">
      <c r="B112" s="781"/>
      <c r="C112" s="791"/>
      <c r="D112" s="262" t="s">
        <v>289</v>
      </c>
      <c r="E112" s="182" t="s">
        <v>290</v>
      </c>
      <c r="F112" s="59" t="s">
        <v>45</v>
      </c>
      <c r="G112" s="257">
        <v>0</v>
      </c>
      <c r="H112" s="767"/>
      <c r="I112" s="257">
        <v>0</v>
      </c>
      <c r="J112" s="767"/>
      <c r="K112" s="255">
        <f>'3.Konservasi Kopi Sembalun'!J55</f>
        <v>0</v>
      </c>
      <c r="L112" s="767"/>
      <c r="M112" s="255">
        <f>'3.Konservasi Kopi Sembalun'!K55</f>
        <v>3</v>
      </c>
      <c r="N112" s="767"/>
      <c r="O112" s="256">
        <f>'3.Konservasi Kopi Sembalun'!J55</f>
        <v>0</v>
      </c>
      <c r="P112" s="767"/>
      <c r="Q112" s="256">
        <f>'3.Konservasi Kopi Sembalun'!L55</f>
        <v>3</v>
      </c>
      <c r="R112" s="767"/>
    </row>
    <row r="113" spans="2:18" s="30" customFormat="1" hidden="1">
      <c r="B113" s="781"/>
      <c r="C113" s="791"/>
      <c r="D113" s="262" t="s">
        <v>205</v>
      </c>
      <c r="E113" s="182" t="s">
        <v>206</v>
      </c>
      <c r="F113" s="59" t="s">
        <v>45</v>
      </c>
      <c r="G113" s="257">
        <v>0</v>
      </c>
      <c r="H113" s="767"/>
      <c r="I113" s="257">
        <v>0</v>
      </c>
      <c r="J113" s="767"/>
      <c r="K113" s="255">
        <f>'3.Konservasi Kopi Sembalun'!J56</f>
        <v>12</v>
      </c>
      <c r="L113" s="767"/>
      <c r="M113" s="255">
        <f>'3.Konservasi Kopi Sembalun'!K56</f>
        <v>12</v>
      </c>
      <c r="N113" s="767"/>
      <c r="O113" s="256">
        <f>'3.Konservasi Kopi Sembalun'!J56</f>
        <v>12</v>
      </c>
      <c r="P113" s="767"/>
      <c r="Q113" s="256">
        <f>'3.Konservasi Kopi Sembalun'!L56</f>
        <v>12</v>
      </c>
      <c r="R113" s="767"/>
    </row>
    <row r="114" spans="2:18" s="30" customFormat="1" hidden="1">
      <c r="B114" s="781"/>
      <c r="C114" s="791"/>
      <c r="D114" s="262" t="s">
        <v>211</v>
      </c>
      <c r="E114" s="182" t="s">
        <v>212</v>
      </c>
      <c r="F114" s="59" t="s">
        <v>45</v>
      </c>
      <c r="G114" s="257">
        <v>0</v>
      </c>
      <c r="H114" s="767"/>
      <c r="I114" s="257">
        <v>0</v>
      </c>
      <c r="J114" s="767"/>
      <c r="K114" s="255">
        <f>'3.Konservasi Kopi Sembalun'!J57</f>
        <v>7</v>
      </c>
      <c r="L114" s="767"/>
      <c r="M114" s="255">
        <f>'3.Konservasi Kopi Sembalun'!K57</f>
        <v>7</v>
      </c>
      <c r="N114" s="767"/>
      <c r="O114" s="256">
        <f>'3.Konservasi Kopi Sembalun'!J57</f>
        <v>7</v>
      </c>
      <c r="P114" s="767"/>
      <c r="Q114" s="256">
        <f>'3.Konservasi Kopi Sembalun'!L57</f>
        <v>7</v>
      </c>
      <c r="R114" s="767"/>
    </row>
    <row r="115" spans="2:18" s="30" customFormat="1" hidden="1">
      <c r="B115" s="781"/>
      <c r="C115" s="791"/>
      <c r="D115" s="262" t="s">
        <v>215</v>
      </c>
      <c r="E115" s="182" t="s">
        <v>291</v>
      </c>
      <c r="F115" s="59" t="s">
        <v>45</v>
      </c>
      <c r="G115" s="257">
        <v>0</v>
      </c>
      <c r="H115" s="767"/>
      <c r="I115" s="257">
        <v>0</v>
      </c>
      <c r="J115" s="767"/>
      <c r="K115" s="255">
        <f>'3.Konservasi Kopi Sembalun'!J58</f>
        <v>3</v>
      </c>
      <c r="L115" s="767"/>
      <c r="M115" s="255">
        <f>'3.Konservasi Kopi Sembalun'!K58</f>
        <v>3</v>
      </c>
      <c r="N115" s="767"/>
      <c r="O115" s="256">
        <f>'3.Konservasi Kopi Sembalun'!J58</f>
        <v>3</v>
      </c>
      <c r="P115" s="767"/>
      <c r="Q115" s="256">
        <f>'3.Konservasi Kopi Sembalun'!L58</f>
        <v>3</v>
      </c>
      <c r="R115" s="767"/>
    </row>
    <row r="116" spans="2:18" s="30" customFormat="1" hidden="1">
      <c r="B116" s="781"/>
      <c r="C116" s="791"/>
      <c r="D116" s="262" t="s">
        <v>292</v>
      </c>
      <c r="E116" s="191" t="s">
        <v>293</v>
      </c>
      <c r="F116" s="59" t="s">
        <v>45</v>
      </c>
      <c r="G116" s="257">
        <v>0</v>
      </c>
      <c r="H116" s="767"/>
      <c r="I116" s="257">
        <v>0</v>
      </c>
      <c r="J116" s="767"/>
      <c r="K116" s="255">
        <f>'3.Konservasi Kopi Sembalun'!J59</f>
        <v>2</v>
      </c>
      <c r="L116" s="767"/>
      <c r="M116" s="255">
        <f>'3.Konservasi Kopi Sembalun'!K59</f>
        <v>2</v>
      </c>
      <c r="N116" s="767"/>
      <c r="O116" s="256">
        <f>'3.Konservasi Kopi Sembalun'!J59</f>
        <v>2</v>
      </c>
      <c r="P116" s="767"/>
      <c r="Q116" s="256">
        <f>'3.Konservasi Kopi Sembalun'!L59</f>
        <v>2</v>
      </c>
      <c r="R116" s="767"/>
    </row>
    <row r="117" spans="2:18" s="30" customFormat="1" hidden="1">
      <c r="B117" s="781"/>
      <c r="C117" s="791"/>
      <c r="D117" s="262" t="s">
        <v>294</v>
      </c>
      <c r="E117" s="182" t="s">
        <v>218</v>
      </c>
      <c r="F117" s="59" t="s">
        <v>45</v>
      </c>
      <c r="G117" s="257">
        <v>0</v>
      </c>
      <c r="H117" s="767"/>
      <c r="I117" s="257">
        <v>0</v>
      </c>
      <c r="J117" s="767"/>
      <c r="K117" s="255">
        <f>'3.Konservasi Kopi Sembalun'!J60</f>
        <v>5</v>
      </c>
      <c r="L117" s="767"/>
      <c r="M117" s="255">
        <f>'3.Konservasi Kopi Sembalun'!K60</f>
        <v>5</v>
      </c>
      <c r="N117" s="767"/>
      <c r="O117" s="256">
        <f>'3.Konservasi Kopi Sembalun'!J60</f>
        <v>5</v>
      </c>
      <c r="P117" s="767"/>
      <c r="Q117" s="256">
        <f>'3.Konservasi Kopi Sembalun'!L60</f>
        <v>5</v>
      </c>
      <c r="R117" s="767"/>
    </row>
    <row r="118" spans="2:18" s="30" customFormat="1" hidden="1">
      <c r="B118" s="781"/>
      <c r="C118" s="791"/>
      <c r="D118" s="262" t="s">
        <v>219</v>
      </c>
      <c r="E118" s="182" t="s">
        <v>220</v>
      </c>
      <c r="F118" s="241" t="s">
        <v>45</v>
      </c>
      <c r="G118" s="257">
        <v>0</v>
      </c>
      <c r="H118" s="767"/>
      <c r="I118" s="257">
        <v>0</v>
      </c>
      <c r="J118" s="767"/>
      <c r="K118" s="255">
        <f>'3.Konservasi Kopi Sembalun'!J61</f>
        <v>2</v>
      </c>
      <c r="L118" s="767"/>
      <c r="M118" s="255">
        <f>'3.Konservasi Kopi Sembalun'!K61</f>
        <v>2</v>
      </c>
      <c r="N118" s="767"/>
      <c r="O118" s="256">
        <f>'3.Konservasi Kopi Sembalun'!J61</f>
        <v>2</v>
      </c>
      <c r="P118" s="767"/>
      <c r="Q118" s="256">
        <f>'3.Konservasi Kopi Sembalun'!L61</f>
        <v>3</v>
      </c>
      <c r="R118" s="767"/>
    </row>
    <row r="119" spans="2:18" s="30" customFormat="1" hidden="1">
      <c r="B119" s="781"/>
      <c r="C119" s="791"/>
      <c r="D119" s="263" t="s">
        <v>223</v>
      </c>
      <c r="E119" s="205" t="s">
        <v>224</v>
      </c>
      <c r="F119" s="59" t="s">
        <v>45</v>
      </c>
      <c r="G119" s="257">
        <v>0</v>
      </c>
      <c r="H119" s="767"/>
      <c r="I119" s="257">
        <v>0</v>
      </c>
      <c r="J119" s="767"/>
      <c r="K119" s="255">
        <f>'3.Konservasi Kopi Sembalun'!J62</f>
        <v>12</v>
      </c>
      <c r="L119" s="767"/>
      <c r="M119" s="255">
        <f>'3.Konservasi Kopi Sembalun'!K62</f>
        <v>12</v>
      </c>
      <c r="N119" s="767"/>
      <c r="O119" s="256">
        <f>'3.Konservasi Kopi Sembalun'!J62</f>
        <v>12</v>
      </c>
      <c r="P119" s="767"/>
      <c r="Q119" s="256">
        <f>'3.Konservasi Kopi Sembalun'!L62</f>
        <v>13</v>
      </c>
      <c r="R119" s="767"/>
    </row>
    <row r="120" spans="2:18" s="30" customFormat="1" hidden="1">
      <c r="B120" s="781"/>
      <c r="C120" s="791"/>
      <c r="D120" s="263" t="s">
        <v>225</v>
      </c>
      <c r="E120" s="205" t="s">
        <v>226</v>
      </c>
      <c r="F120" s="59" t="s">
        <v>45</v>
      </c>
      <c r="G120" s="257">
        <v>0</v>
      </c>
      <c r="H120" s="767"/>
      <c r="I120" s="257">
        <v>0</v>
      </c>
      <c r="J120" s="767"/>
      <c r="K120" s="255">
        <f>'3.Konservasi Kopi Sembalun'!J63</f>
        <v>15</v>
      </c>
      <c r="L120" s="767"/>
      <c r="M120" s="255">
        <f>'3.Konservasi Kopi Sembalun'!K63</f>
        <v>15</v>
      </c>
      <c r="N120" s="767"/>
      <c r="O120" s="256">
        <f>'3.Konservasi Kopi Sembalun'!J63</f>
        <v>15</v>
      </c>
      <c r="P120" s="767"/>
      <c r="Q120" s="256">
        <f>'3.Konservasi Kopi Sembalun'!L63</f>
        <v>16</v>
      </c>
      <c r="R120" s="767"/>
    </row>
    <row r="121" spans="2:18" s="30" customFormat="1" hidden="1">
      <c r="B121" s="781"/>
      <c r="C121" s="791"/>
      <c r="D121" s="774" t="s">
        <v>113</v>
      </c>
      <c r="E121" s="775"/>
      <c r="F121" s="775"/>
      <c r="G121" s="249"/>
      <c r="H121" s="767"/>
      <c r="I121" s="251"/>
      <c r="J121" s="767"/>
      <c r="K121" s="255"/>
      <c r="L121" s="767"/>
      <c r="M121" s="255"/>
      <c r="N121" s="767"/>
      <c r="O121" s="256"/>
      <c r="P121" s="767"/>
      <c r="Q121" s="256"/>
      <c r="R121" s="767"/>
    </row>
    <row r="122" spans="2:18" s="30" customFormat="1" hidden="1">
      <c r="B122" s="781"/>
      <c r="C122" s="791"/>
      <c r="D122" s="262" t="s">
        <v>295</v>
      </c>
      <c r="E122" s="182" t="s">
        <v>296</v>
      </c>
      <c r="F122" s="59" t="s">
        <v>45</v>
      </c>
      <c r="G122" s="257">
        <v>0</v>
      </c>
      <c r="H122" s="767"/>
      <c r="I122" s="257">
        <v>0</v>
      </c>
      <c r="J122" s="767"/>
      <c r="K122" s="255">
        <f>'3.Konservasi Kopi Sembalun'!J65</f>
        <v>1</v>
      </c>
      <c r="L122" s="767"/>
      <c r="M122" s="255">
        <f>'3.Konservasi Kopi Sembalun'!K65</f>
        <v>1</v>
      </c>
      <c r="N122" s="767"/>
      <c r="O122" s="256">
        <f>'3.Konservasi Kopi Sembalun'!J65</f>
        <v>1</v>
      </c>
      <c r="P122" s="767"/>
      <c r="Q122" s="256">
        <f>'3.Konservasi Kopi Sembalun'!L65</f>
        <v>1</v>
      </c>
      <c r="R122" s="767"/>
    </row>
    <row r="123" spans="2:18" s="30" customFormat="1" hidden="1">
      <c r="B123" s="781"/>
      <c r="C123" s="791"/>
      <c r="D123" s="262" t="s">
        <v>297</v>
      </c>
      <c r="E123" s="182" t="s">
        <v>298</v>
      </c>
      <c r="F123" s="241" t="s">
        <v>45</v>
      </c>
      <c r="G123" s="257">
        <v>0</v>
      </c>
      <c r="H123" s="767"/>
      <c r="I123" s="257">
        <v>0</v>
      </c>
      <c r="J123" s="767"/>
      <c r="K123" s="255">
        <f>'3.Konservasi Kopi Sembalun'!J66</f>
        <v>3</v>
      </c>
      <c r="L123" s="767"/>
      <c r="M123" s="255">
        <f>'3.Konservasi Kopi Sembalun'!K66</f>
        <v>3</v>
      </c>
      <c r="N123" s="767"/>
      <c r="O123" s="256">
        <f>'3.Konservasi Kopi Sembalun'!J66</f>
        <v>3</v>
      </c>
      <c r="P123" s="767"/>
      <c r="Q123" s="256">
        <f>'3.Konservasi Kopi Sembalun'!L66</f>
        <v>3</v>
      </c>
      <c r="R123" s="767"/>
    </row>
    <row r="124" spans="2:18" s="30" customFormat="1" hidden="1">
      <c r="B124" s="781"/>
      <c r="C124" s="791"/>
      <c r="D124" s="262" t="s">
        <v>299</v>
      </c>
      <c r="E124" s="182" t="s">
        <v>300</v>
      </c>
      <c r="F124" s="59" t="s">
        <v>45</v>
      </c>
      <c r="G124" s="257">
        <v>0</v>
      </c>
      <c r="H124" s="767"/>
      <c r="I124" s="257">
        <v>0</v>
      </c>
      <c r="J124" s="767"/>
      <c r="K124" s="255">
        <f>'3.Konservasi Kopi Sembalun'!J67</f>
        <v>11</v>
      </c>
      <c r="L124" s="767"/>
      <c r="M124" s="255">
        <f>'3.Konservasi Kopi Sembalun'!K67</f>
        <v>11</v>
      </c>
      <c r="N124" s="767"/>
      <c r="O124" s="256">
        <f>'3.Konservasi Kopi Sembalun'!J67</f>
        <v>11</v>
      </c>
      <c r="P124" s="767"/>
      <c r="Q124" s="256">
        <f>'3.Konservasi Kopi Sembalun'!L67</f>
        <v>11</v>
      </c>
      <c r="R124" s="767"/>
    </row>
    <row r="125" spans="2:18" s="30" customFormat="1" hidden="1">
      <c r="B125" s="781"/>
      <c r="C125" s="791"/>
      <c r="D125" s="262" t="s">
        <v>301</v>
      </c>
      <c r="E125" s="182" t="s">
        <v>302</v>
      </c>
      <c r="F125" s="59" t="s">
        <v>45</v>
      </c>
      <c r="G125" s="257">
        <v>0</v>
      </c>
      <c r="H125" s="767"/>
      <c r="I125" s="257">
        <v>0</v>
      </c>
      <c r="J125" s="767"/>
      <c r="K125" s="255">
        <f>'3.Konservasi Kopi Sembalun'!J68</f>
        <v>0</v>
      </c>
      <c r="L125" s="767"/>
      <c r="M125" s="255">
        <f>'3.Konservasi Kopi Sembalun'!K68</f>
        <v>2</v>
      </c>
      <c r="N125" s="767"/>
      <c r="O125" s="256">
        <f>'3.Konservasi Kopi Sembalun'!J68</f>
        <v>0</v>
      </c>
      <c r="P125" s="767"/>
      <c r="Q125" s="256">
        <f>'3.Konservasi Kopi Sembalun'!L68</f>
        <v>3</v>
      </c>
      <c r="R125" s="767"/>
    </row>
    <row r="126" spans="2:18" s="30" customFormat="1" hidden="1">
      <c r="B126" s="781"/>
      <c r="C126" s="791"/>
      <c r="D126" s="774" t="s">
        <v>233</v>
      </c>
      <c r="E126" s="775"/>
      <c r="F126" s="775"/>
      <c r="G126" s="249"/>
      <c r="H126" s="767"/>
      <c r="I126" s="251"/>
      <c r="J126" s="767"/>
      <c r="K126" s="251"/>
      <c r="L126" s="767"/>
      <c r="M126" s="251"/>
      <c r="N126" s="767"/>
      <c r="O126" s="250"/>
      <c r="P126" s="767"/>
      <c r="Q126" s="250"/>
      <c r="R126" s="767"/>
    </row>
    <row r="127" spans="2:18" s="30" customFormat="1" hidden="1">
      <c r="B127" s="781"/>
      <c r="C127" s="791"/>
      <c r="D127" s="262" t="s">
        <v>239</v>
      </c>
      <c r="E127" s="182" t="s">
        <v>240</v>
      </c>
      <c r="F127" s="59" t="s">
        <v>45</v>
      </c>
      <c r="G127" s="257">
        <v>0</v>
      </c>
      <c r="H127" s="767"/>
      <c r="I127" s="257">
        <v>0</v>
      </c>
      <c r="J127" s="767"/>
      <c r="K127" s="255">
        <f>'3.Konservasi Kopi Sembalun'!J70</f>
        <v>3</v>
      </c>
      <c r="L127" s="767"/>
      <c r="M127" s="255">
        <f>'3.Konservasi Kopi Sembalun'!K70</f>
        <v>3</v>
      </c>
      <c r="N127" s="767"/>
      <c r="O127" s="256">
        <f>'3.Konservasi Kopi Sembalun'!J70</f>
        <v>3</v>
      </c>
      <c r="P127" s="767"/>
      <c r="Q127" s="256">
        <f>'3.Konservasi Kopi Sembalun'!L70</f>
        <v>3</v>
      </c>
      <c r="R127" s="767"/>
    </row>
    <row r="128" spans="2:18" s="30" customFormat="1" hidden="1">
      <c r="B128" s="781"/>
      <c r="C128" s="791"/>
      <c r="D128" s="262" t="s">
        <v>304</v>
      </c>
      <c r="E128" s="182" t="s">
        <v>305</v>
      </c>
      <c r="F128" s="59" t="s">
        <v>45</v>
      </c>
      <c r="G128" s="257">
        <v>0</v>
      </c>
      <c r="H128" s="767"/>
      <c r="I128" s="257">
        <v>0</v>
      </c>
      <c r="J128" s="767"/>
      <c r="K128" s="255">
        <f>'3.Konservasi Kopi Sembalun'!J71</f>
        <v>2</v>
      </c>
      <c r="L128" s="767"/>
      <c r="M128" s="255">
        <f>'3.Konservasi Kopi Sembalun'!K71</f>
        <v>2</v>
      </c>
      <c r="N128" s="767"/>
      <c r="O128" s="256">
        <f>'3.Konservasi Kopi Sembalun'!J71</f>
        <v>2</v>
      </c>
      <c r="P128" s="767"/>
      <c r="Q128" s="256">
        <f>'3.Konservasi Kopi Sembalun'!L71</f>
        <v>2</v>
      </c>
      <c r="R128" s="767"/>
    </row>
    <row r="129" spans="2:18" s="30" customFormat="1" hidden="1">
      <c r="B129" s="781"/>
      <c r="C129" s="791"/>
      <c r="D129" s="262" t="s">
        <v>234</v>
      </c>
      <c r="E129" s="182" t="s">
        <v>235</v>
      </c>
      <c r="F129" s="59" t="s">
        <v>45</v>
      </c>
      <c r="G129" s="257">
        <v>0</v>
      </c>
      <c r="H129" s="767"/>
      <c r="I129" s="257">
        <v>0</v>
      </c>
      <c r="J129" s="767"/>
      <c r="K129" s="255">
        <f>'3.Konservasi Kopi Sembalun'!J72</f>
        <v>1</v>
      </c>
      <c r="L129" s="767"/>
      <c r="M129" s="255">
        <f>'3.Konservasi Kopi Sembalun'!K72</f>
        <v>1</v>
      </c>
      <c r="N129" s="767"/>
      <c r="O129" s="256">
        <f>'3.Konservasi Kopi Sembalun'!J72</f>
        <v>1</v>
      </c>
      <c r="P129" s="767"/>
      <c r="Q129" s="256">
        <f>'3.Konservasi Kopi Sembalun'!L72</f>
        <v>2</v>
      </c>
      <c r="R129" s="767"/>
    </row>
    <row r="130" spans="2:18" s="30" customFormat="1" hidden="1">
      <c r="B130" s="781"/>
      <c r="C130" s="791"/>
      <c r="D130" s="262" t="s">
        <v>237</v>
      </c>
      <c r="E130" s="182" t="s">
        <v>238</v>
      </c>
      <c r="F130" s="241" t="s">
        <v>45</v>
      </c>
      <c r="G130" s="257">
        <v>0</v>
      </c>
      <c r="H130" s="767"/>
      <c r="I130" s="257">
        <v>0</v>
      </c>
      <c r="J130" s="767"/>
      <c r="K130" s="255">
        <f>'3.Konservasi Kopi Sembalun'!J73</f>
        <v>4</v>
      </c>
      <c r="L130" s="767"/>
      <c r="M130" s="255">
        <f>'3.Konservasi Kopi Sembalun'!K73</f>
        <v>4</v>
      </c>
      <c r="N130" s="767"/>
      <c r="O130" s="256">
        <f>'3.Konservasi Kopi Sembalun'!J73</f>
        <v>4</v>
      </c>
      <c r="P130" s="767"/>
      <c r="Q130" s="256">
        <f>'3.Konservasi Kopi Sembalun'!L73</f>
        <v>4</v>
      </c>
      <c r="R130" s="767"/>
    </row>
    <row r="131" spans="2:18" s="30" customFormat="1" hidden="1">
      <c r="B131" s="781"/>
      <c r="C131" s="791"/>
      <c r="D131" s="262" t="s">
        <v>306</v>
      </c>
      <c r="E131" s="182" t="s">
        <v>307</v>
      </c>
      <c r="F131" s="241" t="s">
        <v>45</v>
      </c>
      <c r="G131" s="258">
        <v>0</v>
      </c>
      <c r="H131" s="767"/>
      <c r="I131" s="257">
        <v>0</v>
      </c>
      <c r="J131" s="767"/>
      <c r="K131" s="255">
        <f>'3.Konservasi Kopi Sembalun'!J74</f>
        <v>0</v>
      </c>
      <c r="L131" s="767"/>
      <c r="M131" s="255">
        <f>'3.Konservasi Kopi Sembalun'!K74</f>
        <v>5</v>
      </c>
      <c r="N131" s="767"/>
      <c r="O131" s="256">
        <f>'3.Konservasi Kopi Sembalun'!J74</f>
        <v>0</v>
      </c>
      <c r="P131" s="767"/>
      <c r="Q131" s="256">
        <f>'3.Konservasi Kopi Sembalun'!L74</f>
        <v>5</v>
      </c>
      <c r="R131" s="767"/>
    </row>
    <row r="132" spans="2:18" s="30" customFormat="1" hidden="1">
      <c r="B132" s="781"/>
      <c r="C132" s="791"/>
      <c r="D132" s="263" t="s">
        <v>308</v>
      </c>
      <c r="E132" s="205" t="s">
        <v>309</v>
      </c>
      <c r="F132" s="59" t="s">
        <v>45</v>
      </c>
      <c r="G132" s="259">
        <v>0</v>
      </c>
      <c r="H132" s="767"/>
      <c r="I132" s="257">
        <v>0</v>
      </c>
      <c r="J132" s="767"/>
      <c r="K132" s="255">
        <f>'3.Konservasi Kopi Sembalun'!J75</f>
        <v>0</v>
      </c>
      <c r="L132" s="767"/>
      <c r="M132" s="255">
        <f>'3.Konservasi Kopi Sembalun'!K75</f>
        <v>1</v>
      </c>
      <c r="N132" s="767"/>
      <c r="O132" s="256">
        <f>'3.Konservasi Kopi Sembalun'!J75</f>
        <v>0</v>
      </c>
      <c r="P132" s="767"/>
      <c r="Q132" s="256">
        <f>'3.Konservasi Kopi Sembalun'!L75</f>
        <v>1</v>
      </c>
      <c r="R132" s="767"/>
    </row>
    <row r="133" spans="2:18" s="30" customFormat="1">
      <c r="B133" s="781"/>
      <c r="C133" s="791"/>
      <c r="D133" s="780" t="s">
        <v>27</v>
      </c>
      <c r="E133" s="742"/>
      <c r="F133" s="76" t="s">
        <v>31</v>
      </c>
      <c r="G133" s="133">
        <f>SUM(G78:G88)</f>
        <v>0</v>
      </c>
      <c r="H133" s="767"/>
      <c r="I133" s="133">
        <f>SUM(I78:I88)</f>
        <v>0</v>
      </c>
      <c r="J133" s="767"/>
      <c r="K133" s="133">
        <f>SUM(K78:K88)</f>
        <v>125</v>
      </c>
      <c r="L133" s="767"/>
      <c r="M133" s="133">
        <f>SUM(M78:M88)</f>
        <v>131</v>
      </c>
      <c r="N133" s="767"/>
      <c r="O133" s="133">
        <f>SUM(O78:O88)</f>
        <v>125</v>
      </c>
      <c r="P133" s="767"/>
      <c r="Q133" s="133">
        <f>SUM(Q78:Q88)</f>
        <v>137</v>
      </c>
      <c r="R133" s="767"/>
    </row>
    <row r="134" spans="2:18" s="30" customFormat="1">
      <c r="B134" s="781"/>
      <c r="C134" s="791"/>
      <c r="D134" s="780" t="s">
        <v>28</v>
      </c>
      <c r="E134" s="742"/>
      <c r="F134" s="77" t="s">
        <v>45</v>
      </c>
      <c r="G134" s="133">
        <f>SUM(G91:G98,G100:G120,G122:G125,G127:G132)</f>
        <v>0</v>
      </c>
      <c r="H134" s="767"/>
      <c r="I134" s="133">
        <f>SUM(I91:I98,I100:I120,I122:I125,I127:I132)</f>
        <v>0</v>
      </c>
      <c r="J134" s="767"/>
      <c r="K134" s="133">
        <f>SUM(K91:K98,K100:K120,K122:K125,K127:K132)</f>
        <v>144</v>
      </c>
      <c r="L134" s="767"/>
      <c r="M134" s="133">
        <f>SUM(M91:M98,M100:M120,M122:M125,M127:M132)</f>
        <v>162</v>
      </c>
      <c r="N134" s="767"/>
      <c r="O134" s="133">
        <f>SUM(O91:O98,O100:O120,O122:O125,O127:O132)</f>
        <v>144</v>
      </c>
      <c r="P134" s="767"/>
      <c r="Q134" s="133">
        <f>SUM(Q91:Q98,Q100:Q120,Q122:Q125,Q127:Q132)</f>
        <v>169</v>
      </c>
      <c r="R134" s="767"/>
    </row>
    <row r="135" spans="2:18" s="30" customFormat="1">
      <c r="B135" s="781"/>
      <c r="C135" s="791"/>
      <c r="D135" s="780" t="s">
        <v>29</v>
      </c>
      <c r="E135" s="742"/>
      <c r="F135" s="76" t="s">
        <v>33</v>
      </c>
      <c r="G135" s="260">
        <f>SUM(G133,G134)</f>
        <v>0</v>
      </c>
      <c r="H135" s="767"/>
      <c r="I135" s="260">
        <f>SUM(I133,I134)</f>
        <v>0</v>
      </c>
      <c r="J135" s="767"/>
      <c r="K135" s="260">
        <f>SUM(K133,K134)</f>
        <v>269</v>
      </c>
      <c r="L135" s="767"/>
      <c r="M135" s="260">
        <f>SUM(M133,M134)</f>
        <v>293</v>
      </c>
      <c r="N135" s="767"/>
      <c r="O135" s="260">
        <f>SUM(O133,O134)</f>
        <v>269</v>
      </c>
      <c r="P135" s="767"/>
      <c r="Q135" s="260">
        <f>SUM(Q133,Q134)</f>
        <v>306</v>
      </c>
      <c r="R135" s="767"/>
    </row>
    <row r="136" spans="2:18" s="30" customFormat="1">
      <c r="B136" s="781"/>
      <c r="C136" s="791"/>
      <c r="D136" s="779" t="s">
        <v>46</v>
      </c>
      <c r="E136" s="746"/>
      <c r="F136" s="78" t="s">
        <v>5</v>
      </c>
      <c r="G136" s="81">
        <f>'3.Konservasi Kopi Sembalun'!H83</f>
        <v>0</v>
      </c>
      <c r="H136" s="767"/>
      <c r="I136" s="81">
        <f>'3.Konservasi Kopi Sembalun'!I83</f>
        <v>0</v>
      </c>
      <c r="J136" s="767"/>
      <c r="K136" s="81">
        <f>'3.Konservasi Kopi Sembalun'!J83</f>
        <v>35.21</v>
      </c>
      <c r="L136" s="767"/>
      <c r="M136" s="81">
        <f>'3.Konservasi Kopi Sembalun'!K83</f>
        <v>35.21</v>
      </c>
      <c r="N136" s="767"/>
      <c r="O136" s="81">
        <f>'3.Konservasi Kopi Sembalun'!J83</f>
        <v>35.21</v>
      </c>
      <c r="P136" s="767"/>
      <c r="Q136" s="81">
        <f>'3.Konservasi Kopi Sembalun'!L83</f>
        <v>35.21</v>
      </c>
      <c r="R136" s="767"/>
    </row>
    <row r="137" spans="2:18" s="30" customFormat="1">
      <c r="B137" s="781"/>
      <c r="C137" s="791"/>
      <c r="D137" s="779" t="s">
        <v>47</v>
      </c>
      <c r="E137" s="746"/>
      <c r="F137" s="78" t="s">
        <v>48</v>
      </c>
      <c r="G137" s="261">
        <f>'3.Konservasi Kopi Sembalun'!H82</f>
        <v>0</v>
      </c>
      <c r="H137" s="768"/>
      <c r="I137" s="261">
        <f>'3.Konservasi Kopi Sembalun'!I82</f>
        <v>0</v>
      </c>
      <c r="J137" s="768"/>
      <c r="K137" s="82">
        <f>'3.Konservasi Kopi Sembalun'!J82</f>
        <v>3.472</v>
      </c>
      <c r="L137" s="768"/>
      <c r="M137" s="82">
        <f>'3.Konservasi Kopi Sembalun'!K82</f>
        <v>3.5979999999999999</v>
      </c>
      <c r="N137" s="768"/>
      <c r="O137" s="82">
        <f>'3.Konservasi Kopi Sembalun'!J82</f>
        <v>3.472</v>
      </c>
      <c r="P137" s="768"/>
      <c r="Q137" s="82">
        <f>'3.Konservasi Kopi Sembalun'!L82</f>
        <v>3.6059999999999999</v>
      </c>
      <c r="R137" s="768"/>
    </row>
    <row r="138" spans="2:18" s="30" customFormat="1">
      <c r="B138" s="796">
        <v>3</v>
      </c>
      <c r="C138" s="798" t="s">
        <v>335</v>
      </c>
      <c r="D138" s="764" t="s">
        <v>4</v>
      </c>
      <c r="E138" s="765"/>
      <c r="F138" s="765"/>
      <c r="G138" s="253"/>
      <c r="H138" s="766">
        <v>0</v>
      </c>
      <c r="I138" s="253"/>
      <c r="J138" s="766">
        <v>0</v>
      </c>
      <c r="K138" s="252"/>
      <c r="L138" s="766">
        <v>0</v>
      </c>
      <c r="M138" s="252"/>
      <c r="N138" s="766">
        <v>0</v>
      </c>
      <c r="O138" s="264"/>
      <c r="P138" s="769">
        <v>12.5</v>
      </c>
      <c r="Q138" s="264"/>
      <c r="R138" s="769">
        <v>13.5</v>
      </c>
    </row>
    <row r="139" spans="2:18" s="30" customFormat="1">
      <c r="B139" s="797"/>
      <c r="C139" s="799"/>
      <c r="D139" s="943" t="s">
        <v>311</v>
      </c>
      <c r="E139" s="944" t="s">
        <v>312</v>
      </c>
      <c r="F139" s="945" t="s">
        <v>57</v>
      </c>
      <c r="G139" s="257">
        <v>0</v>
      </c>
      <c r="H139" s="767"/>
      <c r="I139" s="257">
        <v>0</v>
      </c>
      <c r="J139" s="767"/>
      <c r="K139" s="257">
        <v>0</v>
      </c>
      <c r="L139" s="767"/>
      <c r="M139" s="257">
        <v>0</v>
      </c>
      <c r="N139" s="767"/>
      <c r="O139" s="259">
        <f>'6. Mangrove Bagek Kembar'!J23</f>
        <v>0</v>
      </c>
      <c r="P139" s="770"/>
      <c r="Q139" s="259">
        <f>'6. Mangrove Bagek Kembar'!L23</f>
        <v>2</v>
      </c>
      <c r="R139" s="770"/>
    </row>
    <row r="140" spans="2:18" s="30" customFormat="1">
      <c r="B140" s="797"/>
      <c r="C140" s="799"/>
      <c r="D140" s="943" t="s">
        <v>80</v>
      </c>
      <c r="E140" s="944" t="s">
        <v>84</v>
      </c>
      <c r="F140" s="141" t="s">
        <v>57</v>
      </c>
      <c r="G140" s="257">
        <v>0</v>
      </c>
      <c r="H140" s="767"/>
      <c r="I140" s="257">
        <v>0</v>
      </c>
      <c r="J140" s="767"/>
      <c r="K140" s="257">
        <v>0</v>
      </c>
      <c r="L140" s="767"/>
      <c r="M140" s="257">
        <v>0</v>
      </c>
      <c r="N140" s="767"/>
      <c r="O140" s="259">
        <f>'6. Mangrove Bagek Kembar'!J24</f>
        <v>0</v>
      </c>
      <c r="P140" s="770"/>
      <c r="Q140" s="259">
        <f>'6. Mangrove Bagek Kembar'!L24</f>
        <v>148</v>
      </c>
      <c r="R140" s="770"/>
    </row>
    <row r="141" spans="2:18" s="30" customFormat="1">
      <c r="B141" s="797"/>
      <c r="C141" s="799"/>
      <c r="D141" s="943" t="s">
        <v>313</v>
      </c>
      <c r="E141" s="944" t="s">
        <v>314</v>
      </c>
      <c r="F141" s="141" t="s">
        <v>57</v>
      </c>
      <c r="G141" s="257">
        <v>0</v>
      </c>
      <c r="H141" s="767"/>
      <c r="I141" s="257">
        <v>0</v>
      </c>
      <c r="J141" s="767"/>
      <c r="K141" s="257">
        <v>0</v>
      </c>
      <c r="L141" s="767"/>
      <c r="M141" s="257">
        <v>0</v>
      </c>
      <c r="N141" s="767"/>
      <c r="O141" s="259">
        <f>'6. Mangrove Bagek Kembar'!J25</f>
        <v>0</v>
      </c>
      <c r="P141" s="770"/>
      <c r="Q141" s="259">
        <f>'6. Mangrove Bagek Kembar'!L25</f>
        <v>1</v>
      </c>
      <c r="R141" s="770"/>
    </row>
    <row r="142" spans="2:18" s="30" customFormat="1" hidden="1">
      <c r="B142" s="797"/>
      <c r="C142" s="799"/>
      <c r="D142" s="204" t="s">
        <v>315</v>
      </c>
      <c r="E142" s="205" t="s">
        <v>316</v>
      </c>
      <c r="F142" s="59" t="s">
        <v>57</v>
      </c>
      <c r="G142" s="257">
        <v>0</v>
      </c>
      <c r="H142" s="767"/>
      <c r="I142" s="257">
        <v>0</v>
      </c>
      <c r="J142" s="767"/>
      <c r="K142" s="257">
        <v>0</v>
      </c>
      <c r="L142" s="767"/>
      <c r="M142" s="257">
        <v>0</v>
      </c>
      <c r="N142" s="767"/>
      <c r="O142" s="259">
        <f>'6. Mangrove Bagek Kembar'!J26</f>
        <v>0</v>
      </c>
      <c r="P142" s="770"/>
      <c r="Q142" s="259">
        <f>'6. Mangrove Bagek Kembar'!L26</f>
        <v>3</v>
      </c>
      <c r="R142" s="770"/>
    </row>
    <row r="143" spans="2:18" s="30" customFormat="1" hidden="1">
      <c r="B143" s="797"/>
      <c r="C143" s="799"/>
      <c r="D143" s="204" t="s">
        <v>317</v>
      </c>
      <c r="E143" s="205" t="s">
        <v>318</v>
      </c>
      <c r="F143" s="59" t="s">
        <v>57</v>
      </c>
      <c r="G143" s="257">
        <v>0</v>
      </c>
      <c r="H143" s="767"/>
      <c r="I143" s="257">
        <v>0</v>
      </c>
      <c r="J143" s="767"/>
      <c r="K143" s="257">
        <v>0</v>
      </c>
      <c r="L143" s="767"/>
      <c r="M143" s="257">
        <v>0</v>
      </c>
      <c r="N143" s="767"/>
      <c r="O143" s="259">
        <f>'6. Mangrove Bagek Kembar'!J27</f>
        <v>0</v>
      </c>
      <c r="P143" s="770"/>
      <c r="Q143" s="259">
        <f>'6. Mangrove Bagek Kembar'!L27</f>
        <v>8</v>
      </c>
      <c r="R143" s="770"/>
    </row>
    <row r="144" spans="2:18" s="30" customFormat="1" hidden="1">
      <c r="B144" s="797"/>
      <c r="C144" s="799"/>
      <c r="D144" s="204" t="s">
        <v>319</v>
      </c>
      <c r="E144" s="205" t="s">
        <v>320</v>
      </c>
      <c r="F144" s="59" t="s">
        <v>57</v>
      </c>
      <c r="G144" s="257">
        <v>0</v>
      </c>
      <c r="H144" s="767"/>
      <c r="I144" s="257">
        <v>0</v>
      </c>
      <c r="J144" s="767"/>
      <c r="K144" s="257">
        <v>0</v>
      </c>
      <c r="L144" s="767"/>
      <c r="M144" s="257">
        <v>0</v>
      </c>
      <c r="N144" s="767"/>
      <c r="O144" s="259">
        <f>'6. Mangrove Bagek Kembar'!J28</f>
        <v>0</v>
      </c>
      <c r="P144" s="770"/>
      <c r="Q144" s="259">
        <f>'6. Mangrove Bagek Kembar'!L28</f>
        <v>9</v>
      </c>
      <c r="R144" s="770"/>
    </row>
    <row r="145" spans="2:18" s="30" customFormat="1" hidden="1">
      <c r="B145" s="797"/>
      <c r="C145" s="799"/>
      <c r="D145" s="204" t="s">
        <v>81</v>
      </c>
      <c r="E145" s="205" t="s">
        <v>86</v>
      </c>
      <c r="F145" s="59" t="s">
        <v>57</v>
      </c>
      <c r="G145" s="257">
        <v>0</v>
      </c>
      <c r="H145" s="767"/>
      <c r="I145" s="257">
        <v>0</v>
      </c>
      <c r="J145" s="767"/>
      <c r="K145" s="257">
        <v>0</v>
      </c>
      <c r="L145" s="767"/>
      <c r="M145" s="257">
        <v>0</v>
      </c>
      <c r="N145" s="767"/>
      <c r="O145" s="259">
        <f>'6. Mangrove Bagek Kembar'!J29</f>
        <v>0</v>
      </c>
      <c r="P145" s="770"/>
      <c r="Q145" s="259">
        <f>'6. Mangrove Bagek Kembar'!L29</f>
        <v>43</v>
      </c>
      <c r="R145" s="770"/>
    </row>
    <row r="146" spans="2:18" s="30" customFormat="1" hidden="1">
      <c r="B146" s="797"/>
      <c r="C146" s="799"/>
      <c r="D146" s="204" t="s">
        <v>82</v>
      </c>
      <c r="E146" s="205" t="s">
        <v>85</v>
      </c>
      <c r="F146" s="59" t="s">
        <v>57</v>
      </c>
      <c r="G146" s="257">
        <v>0</v>
      </c>
      <c r="H146" s="767"/>
      <c r="I146" s="257">
        <v>0</v>
      </c>
      <c r="J146" s="767"/>
      <c r="K146" s="257">
        <v>0</v>
      </c>
      <c r="L146" s="767"/>
      <c r="M146" s="257">
        <v>0</v>
      </c>
      <c r="N146" s="767"/>
      <c r="O146" s="259">
        <f>'6. Mangrove Bagek Kembar'!J30</f>
        <v>0</v>
      </c>
      <c r="P146" s="770"/>
      <c r="Q146" s="259">
        <f>'6. Mangrove Bagek Kembar'!L30</f>
        <v>32</v>
      </c>
      <c r="R146" s="770"/>
    </row>
    <row r="147" spans="2:18" s="30" customFormat="1" hidden="1">
      <c r="B147" s="797"/>
      <c r="C147" s="799"/>
      <c r="D147" s="204" t="s">
        <v>83</v>
      </c>
      <c r="E147" s="205" t="s">
        <v>87</v>
      </c>
      <c r="F147" s="59" t="s">
        <v>57</v>
      </c>
      <c r="G147" s="257">
        <v>0</v>
      </c>
      <c r="H147" s="767"/>
      <c r="I147" s="257">
        <v>0</v>
      </c>
      <c r="J147" s="767"/>
      <c r="K147" s="257">
        <v>0</v>
      </c>
      <c r="L147" s="767"/>
      <c r="M147" s="257">
        <v>0</v>
      </c>
      <c r="N147" s="767"/>
      <c r="O147" s="259">
        <f>'6. Mangrove Bagek Kembar'!J31</f>
        <v>0</v>
      </c>
      <c r="P147" s="770"/>
      <c r="Q147" s="259">
        <f>'6. Mangrove Bagek Kembar'!L31</f>
        <v>21</v>
      </c>
      <c r="R147" s="770"/>
    </row>
    <row r="148" spans="2:18" s="30" customFormat="1" hidden="1">
      <c r="B148" s="797"/>
      <c r="C148" s="799"/>
      <c r="D148" s="204" t="s">
        <v>321</v>
      </c>
      <c r="E148" s="205" t="s">
        <v>322</v>
      </c>
      <c r="F148" s="59" t="s">
        <v>57</v>
      </c>
      <c r="G148" s="257">
        <v>0</v>
      </c>
      <c r="H148" s="767"/>
      <c r="I148" s="257">
        <v>0</v>
      </c>
      <c r="J148" s="767"/>
      <c r="K148" s="257">
        <v>0</v>
      </c>
      <c r="L148" s="767"/>
      <c r="M148" s="257">
        <v>0</v>
      </c>
      <c r="N148" s="767"/>
      <c r="O148" s="259">
        <f>'6. Mangrove Bagek Kembar'!J32</f>
        <v>0</v>
      </c>
      <c r="P148" s="770"/>
      <c r="Q148" s="259">
        <f>'6. Mangrove Bagek Kembar'!L32</f>
        <v>7</v>
      </c>
      <c r="R148" s="770"/>
    </row>
    <row r="149" spans="2:18" s="30" customFormat="1">
      <c r="B149" s="797"/>
      <c r="C149" s="799"/>
      <c r="D149" s="763" t="s">
        <v>6</v>
      </c>
      <c r="E149" s="763"/>
      <c r="F149" s="764"/>
      <c r="G149" s="253"/>
      <c r="H149" s="767"/>
      <c r="I149" s="253"/>
      <c r="J149" s="767"/>
      <c r="K149" s="252"/>
      <c r="L149" s="767"/>
      <c r="M149" s="252"/>
      <c r="N149" s="767"/>
      <c r="O149" s="264"/>
      <c r="P149" s="770"/>
      <c r="Q149" s="264"/>
      <c r="R149" s="770"/>
    </row>
    <row r="150" spans="2:18" s="30" customFormat="1">
      <c r="B150" s="797"/>
      <c r="C150" s="799"/>
      <c r="D150" s="774" t="s">
        <v>107</v>
      </c>
      <c r="E150" s="775"/>
      <c r="F150" s="775"/>
      <c r="G150" s="253"/>
      <c r="H150" s="767"/>
      <c r="I150" s="253"/>
      <c r="J150" s="767"/>
      <c r="K150" s="252"/>
      <c r="L150" s="767"/>
      <c r="M150" s="252"/>
      <c r="N150" s="767"/>
      <c r="O150" s="264"/>
      <c r="P150" s="770"/>
      <c r="Q150" s="264"/>
      <c r="R150" s="770"/>
    </row>
    <row r="151" spans="2:18" s="30" customFormat="1">
      <c r="B151" s="797"/>
      <c r="C151" s="799"/>
      <c r="D151" s="946" t="s">
        <v>323</v>
      </c>
      <c r="E151" s="947" t="s">
        <v>101</v>
      </c>
      <c r="F151" s="141" t="s">
        <v>45</v>
      </c>
      <c r="G151" s="257">
        <v>0</v>
      </c>
      <c r="H151" s="767"/>
      <c r="I151" s="257">
        <v>0</v>
      </c>
      <c r="J151" s="767"/>
      <c r="K151" s="257">
        <v>0</v>
      </c>
      <c r="L151" s="767"/>
      <c r="M151" s="257">
        <v>0</v>
      </c>
      <c r="N151" s="767"/>
      <c r="O151" s="259">
        <f>'6. Mangrove Bagek Kembar'!J35</f>
        <v>0</v>
      </c>
      <c r="P151" s="770"/>
      <c r="Q151" s="259">
        <f>'6. Mangrove Bagek Kembar'!L35</f>
        <v>2</v>
      </c>
      <c r="R151" s="770"/>
    </row>
    <row r="152" spans="2:18" s="30" customFormat="1">
      <c r="B152" s="797"/>
      <c r="C152" s="799"/>
      <c r="D152" s="946" t="s">
        <v>324</v>
      </c>
      <c r="E152" s="947" t="s">
        <v>102</v>
      </c>
      <c r="F152" s="141" t="s">
        <v>45</v>
      </c>
      <c r="G152" s="257">
        <v>0</v>
      </c>
      <c r="H152" s="767"/>
      <c r="I152" s="257">
        <v>0</v>
      </c>
      <c r="J152" s="767"/>
      <c r="K152" s="257">
        <v>0</v>
      </c>
      <c r="L152" s="767"/>
      <c r="M152" s="257">
        <v>0</v>
      </c>
      <c r="N152" s="767"/>
      <c r="O152" s="259">
        <f>'6. Mangrove Bagek Kembar'!J36</f>
        <v>0</v>
      </c>
      <c r="P152" s="770"/>
      <c r="Q152" s="259">
        <f>'6. Mangrove Bagek Kembar'!L36</f>
        <v>1</v>
      </c>
      <c r="R152" s="770"/>
    </row>
    <row r="153" spans="2:18" s="30" customFormat="1">
      <c r="B153" s="797"/>
      <c r="C153" s="799"/>
      <c r="D153" s="946" t="s">
        <v>99</v>
      </c>
      <c r="E153" s="948" t="s">
        <v>100</v>
      </c>
      <c r="F153" s="141" t="s">
        <v>45</v>
      </c>
      <c r="G153" s="257">
        <v>0</v>
      </c>
      <c r="H153" s="767"/>
      <c r="I153" s="257">
        <v>0</v>
      </c>
      <c r="J153" s="767"/>
      <c r="K153" s="257">
        <v>0</v>
      </c>
      <c r="L153" s="767"/>
      <c r="M153" s="257">
        <v>0</v>
      </c>
      <c r="N153" s="767"/>
      <c r="O153" s="259">
        <f>'6. Mangrove Bagek Kembar'!J37</f>
        <v>0</v>
      </c>
      <c r="P153" s="770"/>
      <c r="Q153" s="259">
        <f>'6. Mangrove Bagek Kembar'!L37</f>
        <v>4</v>
      </c>
      <c r="R153" s="770"/>
    </row>
    <row r="154" spans="2:18" s="30" customFormat="1" hidden="1">
      <c r="B154" s="797"/>
      <c r="C154" s="799"/>
      <c r="D154" s="208" t="s">
        <v>103</v>
      </c>
      <c r="E154" s="212" t="s">
        <v>104</v>
      </c>
      <c r="F154" s="241" t="s">
        <v>45</v>
      </c>
      <c r="G154" s="257">
        <v>0</v>
      </c>
      <c r="H154" s="767"/>
      <c r="I154" s="257">
        <v>0</v>
      </c>
      <c r="J154" s="767"/>
      <c r="K154" s="257">
        <v>0</v>
      </c>
      <c r="L154" s="767"/>
      <c r="M154" s="257">
        <v>0</v>
      </c>
      <c r="N154" s="767"/>
      <c r="O154" s="259">
        <f>'6. Mangrove Bagek Kembar'!J38</f>
        <v>0</v>
      </c>
      <c r="P154" s="770"/>
      <c r="Q154" s="259">
        <f>'6. Mangrove Bagek Kembar'!L38</f>
        <v>4</v>
      </c>
      <c r="R154" s="770"/>
    </row>
    <row r="155" spans="2:18" s="30" customFormat="1" hidden="1">
      <c r="B155" s="797"/>
      <c r="C155" s="799"/>
      <c r="D155" s="208" t="s">
        <v>105</v>
      </c>
      <c r="E155" s="212" t="s">
        <v>106</v>
      </c>
      <c r="F155" s="241" t="s">
        <v>45</v>
      </c>
      <c r="G155" s="257">
        <v>0</v>
      </c>
      <c r="H155" s="767"/>
      <c r="I155" s="257">
        <v>0</v>
      </c>
      <c r="J155" s="767"/>
      <c r="K155" s="257">
        <v>0</v>
      </c>
      <c r="L155" s="767"/>
      <c r="M155" s="257">
        <v>0</v>
      </c>
      <c r="N155" s="767"/>
      <c r="O155" s="259">
        <f>'6. Mangrove Bagek Kembar'!J39</f>
        <v>0</v>
      </c>
      <c r="P155" s="770"/>
      <c r="Q155" s="259">
        <f>'6. Mangrove Bagek Kembar'!L39</f>
        <v>5</v>
      </c>
      <c r="R155" s="770"/>
    </row>
    <row r="156" spans="2:18" s="30" customFormat="1" hidden="1">
      <c r="B156" s="797"/>
      <c r="C156" s="799"/>
      <c r="D156" s="774" t="s">
        <v>325</v>
      </c>
      <c r="E156" s="775"/>
      <c r="F156" s="775"/>
      <c r="G156" s="253"/>
      <c r="H156" s="767"/>
      <c r="I156" s="253"/>
      <c r="J156" s="767"/>
      <c r="K156" s="252"/>
      <c r="L156" s="767"/>
      <c r="M156" s="252"/>
      <c r="N156" s="767"/>
      <c r="O156" s="264"/>
      <c r="P156" s="770"/>
      <c r="Q156" s="264"/>
      <c r="R156" s="770"/>
    </row>
    <row r="157" spans="2:18" s="30" customFormat="1" hidden="1">
      <c r="B157" s="797"/>
      <c r="C157" s="799"/>
      <c r="D157" s="208" t="s">
        <v>326</v>
      </c>
      <c r="E157" s="205" t="s">
        <v>327</v>
      </c>
      <c r="F157" s="241" t="s">
        <v>45</v>
      </c>
      <c r="G157" s="257">
        <v>0</v>
      </c>
      <c r="H157" s="767"/>
      <c r="I157" s="257">
        <v>0</v>
      </c>
      <c r="J157" s="767"/>
      <c r="K157" s="257">
        <v>0</v>
      </c>
      <c r="L157" s="767"/>
      <c r="M157" s="257">
        <v>0</v>
      </c>
      <c r="N157" s="767"/>
      <c r="O157" s="259">
        <f>'6. Mangrove Bagek Kembar'!J41</f>
        <v>0</v>
      </c>
      <c r="P157" s="770"/>
      <c r="Q157" s="259">
        <f>'6. Mangrove Bagek Kembar'!L41</f>
        <v>32</v>
      </c>
      <c r="R157" s="770"/>
    </row>
    <row r="158" spans="2:18" s="30" customFormat="1" hidden="1">
      <c r="B158" s="797"/>
      <c r="C158" s="799"/>
      <c r="D158" s="776" t="s">
        <v>328</v>
      </c>
      <c r="E158" s="777"/>
      <c r="F158" s="778"/>
      <c r="G158" s="253"/>
      <c r="H158" s="767"/>
      <c r="I158" s="253"/>
      <c r="J158" s="767"/>
      <c r="K158" s="252"/>
      <c r="L158" s="767"/>
      <c r="M158" s="252"/>
      <c r="N158" s="767"/>
      <c r="O158" s="264"/>
      <c r="P158" s="770"/>
      <c r="Q158" s="264"/>
      <c r="R158" s="770"/>
    </row>
    <row r="159" spans="2:18" s="30" customFormat="1" hidden="1">
      <c r="B159" s="797"/>
      <c r="C159" s="799"/>
      <c r="D159" s="208" t="s">
        <v>329</v>
      </c>
      <c r="E159" s="205" t="s">
        <v>330</v>
      </c>
      <c r="F159" s="241" t="s">
        <v>45</v>
      </c>
      <c r="G159" s="257">
        <v>0</v>
      </c>
      <c r="H159" s="767"/>
      <c r="I159" s="257">
        <v>0</v>
      </c>
      <c r="J159" s="767"/>
      <c r="K159" s="257">
        <v>0</v>
      </c>
      <c r="L159" s="767"/>
      <c r="M159" s="257">
        <v>0</v>
      </c>
      <c r="N159" s="767"/>
      <c r="O159" s="259">
        <f>'6. Mangrove Bagek Kembar'!J43</f>
        <v>0</v>
      </c>
      <c r="P159" s="770"/>
      <c r="Q159" s="259">
        <f>'6. Mangrove Bagek Kembar'!L43</f>
        <v>27</v>
      </c>
      <c r="R159" s="770"/>
    </row>
    <row r="160" spans="2:18" s="30" customFormat="1">
      <c r="B160" s="797"/>
      <c r="C160" s="799"/>
      <c r="D160" s="741" t="s">
        <v>27</v>
      </c>
      <c r="E160" s="742"/>
      <c r="F160" s="76" t="s">
        <v>31</v>
      </c>
      <c r="G160" s="133">
        <f>SUM(G139:G148)</f>
        <v>0</v>
      </c>
      <c r="H160" s="767"/>
      <c r="I160" s="133">
        <f>SUM(I139:I148)</f>
        <v>0</v>
      </c>
      <c r="J160" s="767"/>
      <c r="K160" s="133">
        <f>SUM(K139:K148)</f>
        <v>0</v>
      </c>
      <c r="L160" s="767"/>
      <c r="M160" s="133">
        <f>SUM(M139:M148)</f>
        <v>0</v>
      </c>
      <c r="N160" s="767"/>
      <c r="O160" s="133">
        <f>SUM(O139:O148)</f>
        <v>0</v>
      </c>
      <c r="P160" s="770"/>
      <c r="Q160" s="133">
        <f>SUM(Q139:Q148)</f>
        <v>274</v>
      </c>
      <c r="R160" s="770"/>
    </row>
    <row r="161" spans="2:20" s="30" customFormat="1">
      <c r="B161" s="797"/>
      <c r="C161" s="799"/>
      <c r="D161" s="741" t="s">
        <v>28</v>
      </c>
      <c r="E161" s="742"/>
      <c r="F161" s="77" t="s">
        <v>45</v>
      </c>
      <c r="G161" s="133">
        <f>SUM(G151:G155,G157,G159)</f>
        <v>0</v>
      </c>
      <c r="H161" s="767"/>
      <c r="I161" s="133">
        <f>SUM(I151:I155,I157,I159)</f>
        <v>0</v>
      </c>
      <c r="J161" s="767"/>
      <c r="K161" s="133">
        <f>SUM(K151:K155,K157,K159)</f>
        <v>0</v>
      </c>
      <c r="L161" s="767"/>
      <c r="M161" s="133">
        <f>SUM(M151:M155,M157,M159)</f>
        <v>0</v>
      </c>
      <c r="N161" s="767"/>
      <c r="O161" s="133">
        <f>SUM(O151:O155,O157,O159)</f>
        <v>0</v>
      </c>
      <c r="P161" s="770"/>
      <c r="Q161" s="133">
        <f>SUM(Q151:Q155,Q157,Q159)</f>
        <v>75</v>
      </c>
      <c r="R161" s="770"/>
    </row>
    <row r="162" spans="2:20" s="30" customFormat="1">
      <c r="B162" s="797"/>
      <c r="C162" s="799"/>
      <c r="D162" s="741" t="s">
        <v>29</v>
      </c>
      <c r="E162" s="742"/>
      <c r="F162" s="76" t="s">
        <v>33</v>
      </c>
      <c r="G162" s="260">
        <f>SUM(G160+G161)</f>
        <v>0</v>
      </c>
      <c r="H162" s="767"/>
      <c r="I162" s="260">
        <f>SUM(I160+I161)</f>
        <v>0</v>
      </c>
      <c r="J162" s="767"/>
      <c r="K162" s="260">
        <f>SUM(K160+K161)</f>
        <v>0</v>
      </c>
      <c r="L162" s="767"/>
      <c r="M162" s="260">
        <f>SUM(M160+M161)</f>
        <v>0</v>
      </c>
      <c r="N162" s="767"/>
      <c r="O162" s="260">
        <f>SUM(O160+O161)</f>
        <v>0</v>
      </c>
      <c r="P162" s="770"/>
      <c r="Q162" s="260">
        <f>SUM(Q160+Q161)</f>
        <v>349</v>
      </c>
      <c r="R162" s="770"/>
    </row>
    <row r="163" spans="2:20" s="30" customFormat="1">
      <c r="B163" s="797"/>
      <c r="C163" s="799"/>
      <c r="D163" s="745" t="s">
        <v>46</v>
      </c>
      <c r="E163" s="746"/>
      <c r="F163" s="78" t="s">
        <v>5</v>
      </c>
      <c r="G163" s="81">
        <f>'6. Mangrove Bagek Kembar'!H51</f>
        <v>0</v>
      </c>
      <c r="H163" s="767"/>
      <c r="I163" s="81">
        <f>'6. Mangrove Bagek Kembar'!I51</f>
        <v>0</v>
      </c>
      <c r="J163" s="767"/>
      <c r="K163" s="81">
        <f>'6. Mangrove Bagek Kembar'!J51</f>
        <v>0</v>
      </c>
      <c r="L163" s="767"/>
      <c r="M163" s="81">
        <f>'6. Mangrove Bagek Kembar'!K51</f>
        <v>0</v>
      </c>
      <c r="N163" s="767"/>
      <c r="O163" s="81">
        <f>'6. Mangrove Bagek Kembar'!J51</f>
        <v>0</v>
      </c>
      <c r="P163" s="770"/>
      <c r="Q163" s="81">
        <f>'6. Mangrove Bagek Kembar'!L51</f>
        <v>1</v>
      </c>
      <c r="R163" s="770"/>
    </row>
    <row r="164" spans="2:20" s="30" customFormat="1">
      <c r="B164" s="797"/>
      <c r="C164" s="799"/>
      <c r="D164" s="745" t="s">
        <v>47</v>
      </c>
      <c r="E164" s="746"/>
      <c r="F164" s="78" t="s">
        <v>48</v>
      </c>
      <c r="G164" s="261">
        <f>'6. Mangrove Bagek Kembar'!H50</f>
        <v>0</v>
      </c>
      <c r="H164" s="768"/>
      <c r="I164" s="261">
        <f>'6. Mangrove Bagek Kembar'!I50</f>
        <v>0</v>
      </c>
      <c r="J164" s="768"/>
      <c r="K164" s="261">
        <f>'6. Mangrove Bagek Kembar'!J50</f>
        <v>0</v>
      </c>
      <c r="L164" s="768"/>
      <c r="M164" s="261">
        <f>'6. Mangrove Bagek Kembar'!K50</f>
        <v>0</v>
      </c>
      <c r="N164" s="768"/>
      <c r="O164" s="248">
        <f>'6. Mangrove Bagek Kembar'!J50</f>
        <v>0</v>
      </c>
      <c r="P164" s="771"/>
      <c r="Q164" s="248">
        <f>'6. Mangrove Bagek Kembar'!L50</f>
        <v>1.9830000000000001</v>
      </c>
      <c r="R164" s="771"/>
    </row>
    <row r="165" spans="2:20">
      <c r="B165" s="129">
        <v>4</v>
      </c>
      <c r="C165" s="747" t="s">
        <v>69</v>
      </c>
      <c r="D165" s="765" t="s">
        <v>4</v>
      </c>
      <c r="E165" s="765"/>
      <c r="F165" s="765"/>
      <c r="G165" s="245"/>
      <c r="H165" s="756">
        <v>5</v>
      </c>
      <c r="I165" s="245"/>
      <c r="J165" s="756">
        <v>5</v>
      </c>
      <c r="K165" s="245"/>
      <c r="L165" s="740">
        <v>2.5</v>
      </c>
      <c r="M165" s="245"/>
      <c r="N165" s="740">
        <v>2.5</v>
      </c>
      <c r="O165" s="265"/>
      <c r="P165" s="772">
        <v>1.25</v>
      </c>
      <c r="Q165" s="265"/>
      <c r="R165" s="772">
        <v>1.25</v>
      </c>
      <c r="S165" s="31"/>
      <c r="T165" s="31"/>
    </row>
    <row r="166" spans="2:20">
      <c r="B166" s="285"/>
      <c r="C166" s="748"/>
      <c r="D166" s="286" t="s">
        <v>62</v>
      </c>
      <c r="E166" s="287" t="s">
        <v>15</v>
      </c>
      <c r="F166" s="243" t="s">
        <v>57</v>
      </c>
      <c r="G166" s="132">
        <f>'2.Penanaman Pohon Palem Botol'!H22</f>
        <v>5</v>
      </c>
      <c r="H166" s="756"/>
      <c r="I166" s="132">
        <f>'2.Penanaman Pohon Palem Botol'!I22</f>
        <v>6</v>
      </c>
      <c r="J166" s="756"/>
      <c r="K166" s="132">
        <f>'2.Penanaman Pohon Palem Botol'!J22</f>
        <v>7</v>
      </c>
      <c r="L166" s="740"/>
      <c r="M166" s="132">
        <f>'2.Penanaman Pohon Palem Botol'!K22</f>
        <v>7</v>
      </c>
      <c r="N166" s="740"/>
      <c r="O166" s="132">
        <f>'2.Penanaman Pohon Palem Botol'!J22</f>
        <v>7</v>
      </c>
      <c r="P166" s="772"/>
      <c r="Q166" s="132">
        <f>'2.Penanaman Pohon Palem Botol'!L22</f>
        <v>9</v>
      </c>
      <c r="R166" s="772"/>
      <c r="S166" s="31"/>
      <c r="T166" s="31"/>
    </row>
    <row r="167" spans="2:20">
      <c r="B167" s="285"/>
      <c r="C167" s="748"/>
      <c r="D167" s="762" t="s">
        <v>6</v>
      </c>
      <c r="E167" s="763"/>
      <c r="F167" s="764"/>
      <c r="G167" s="245"/>
      <c r="H167" s="756"/>
      <c r="I167" s="245"/>
      <c r="J167" s="756"/>
      <c r="K167" s="245"/>
      <c r="L167" s="740"/>
      <c r="M167" s="245"/>
      <c r="N167" s="740"/>
      <c r="O167" s="265"/>
      <c r="P167" s="772"/>
      <c r="Q167" s="265"/>
      <c r="R167" s="772"/>
      <c r="S167" s="31"/>
      <c r="T167" s="31"/>
    </row>
    <row r="168" spans="2:20">
      <c r="B168" s="285"/>
      <c r="C168" s="748"/>
      <c r="D168" s="793" t="s">
        <v>334</v>
      </c>
      <c r="E168" s="794"/>
      <c r="F168" s="795"/>
      <c r="G168" s="245"/>
      <c r="H168" s="756"/>
      <c r="I168" s="245"/>
      <c r="J168" s="756"/>
      <c r="K168" s="245"/>
      <c r="L168" s="740"/>
      <c r="M168" s="245"/>
      <c r="N168" s="740"/>
      <c r="O168" s="265"/>
      <c r="P168" s="772"/>
      <c r="Q168" s="265"/>
      <c r="R168" s="772"/>
      <c r="S168" s="31"/>
      <c r="T168" s="31"/>
    </row>
    <row r="169" spans="2:20" ht="15.75" customHeight="1">
      <c r="B169" s="760"/>
      <c r="C169" s="748"/>
      <c r="D169" s="16" t="s">
        <v>341</v>
      </c>
      <c r="E169" s="17" t="s">
        <v>342</v>
      </c>
      <c r="F169" s="241" t="s">
        <v>45</v>
      </c>
      <c r="G169" s="132">
        <v>0</v>
      </c>
      <c r="H169" s="753"/>
      <c r="I169" s="132">
        <v>0</v>
      </c>
      <c r="J169" s="753"/>
      <c r="K169" s="132">
        <v>0</v>
      </c>
      <c r="L169" s="773"/>
      <c r="M169" s="132">
        <v>0</v>
      </c>
      <c r="N169" s="773"/>
      <c r="O169" s="132">
        <v>7</v>
      </c>
      <c r="P169" s="772"/>
      <c r="Q169" s="132">
        <v>7</v>
      </c>
      <c r="R169" s="772"/>
      <c r="S169" s="31"/>
      <c r="T169" s="31"/>
    </row>
    <row r="170" spans="2:20">
      <c r="B170" s="760"/>
      <c r="C170" s="748"/>
      <c r="D170" s="741" t="s">
        <v>27</v>
      </c>
      <c r="E170" s="742"/>
      <c r="F170" s="76" t="s">
        <v>31</v>
      </c>
      <c r="G170" s="133">
        <f>G166</f>
        <v>5</v>
      </c>
      <c r="H170" s="753"/>
      <c r="I170" s="133">
        <f>I166</f>
        <v>6</v>
      </c>
      <c r="J170" s="753"/>
      <c r="K170" s="133">
        <f>K166</f>
        <v>7</v>
      </c>
      <c r="L170" s="773"/>
      <c r="M170" s="133">
        <f>M166</f>
        <v>7</v>
      </c>
      <c r="N170" s="773"/>
      <c r="O170" s="133">
        <f>O166</f>
        <v>7</v>
      </c>
      <c r="P170" s="772"/>
      <c r="Q170" s="133">
        <f>Q166</f>
        <v>9</v>
      </c>
      <c r="R170" s="772"/>
      <c r="S170" s="31"/>
      <c r="T170" s="31"/>
    </row>
    <row r="171" spans="2:20">
      <c r="B171" s="760"/>
      <c r="C171" s="748"/>
      <c r="D171" s="741" t="s">
        <v>28</v>
      </c>
      <c r="E171" s="742"/>
      <c r="F171" s="77" t="s">
        <v>45</v>
      </c>
      <c r="G171" s="81">
        <v>0</v>
      </c>
      <c r="H171" s="753"/>
      <c r="I171" s="81">
        <v>0</v>
      </c>
      <c r="J171" s="753"/>
      <c r="K171" s="81">
        <v>0</v>
      </c>
      <c r="L171" s="773"/>
      <c r="M171" s="81">
        <v>0</v>
      </c>
      <c r="N171" s="773"/>
      <c r="O171" s="133">
        <f>O169</f>
        <v>7</v>
      </c>
      <c r="P171" s="772"/>
      <c r="Q171" s="133">
        <f>Q169</f>
        <v>7</v>
      </c>
      <c r="R171" s="772"/>
      <c r="S171" s="31"/>
      <c r="T171" s="31"/>
    </row>
    <row r="172" spans="2:20">
      <c r="B172" s="760"/>
      <c r="C172" s="748"/>
      <c r="D172" s="741" t="s">
        <v>29</v>
      </c>
      <c r="E172" s="742"/>
      <c r="F172" s="76" t="s">
        <v>33</v>
      </c>
      <c r="G172" s="84">
        <f>SUM(G170:G171)</f>
        <v>5</v>
      </c>
      <c r="H172" s="753"/>
      <c r="I172" s="84">
        <f>SUM(I170:I171)</f>
        <v>6</v>
      </c>
      <c r="J172" s="753"/>
      <c r="K172" s="84">
        <f>SUM(K170:K171)</f>
        <v>7</v>
      </c>
      <c r="L172" s="773"/>
      <c r="M172" s="84">
        <f>SUM(M170:M171)</f>
        <v>7</v>
      </c>
      <c r="N172" s="773"/>
      <c r="O172" s="84">
        <f>SUM(O170:O171)</f>
        <v>14</v>
      </c>
      <c r="P172" s="772"/>
      <c r="Q172" s="84">
        <f>SUM(Q170:Q171)</f>
        <v>16</v>
      </c>
      <c r="R172" s="772"/>
      <c r="S172" s="31"/>
      <c r="T172" s="31"/>
    </row>
    <row r="173" spans="2:20">
      <c r="B173" s="760"/>
      <c r="C173" s="748"/>
      <c r="D173" s="745" t="s">
        <v>46</v>
      </c>
      <c r="E173" s="746"/>
      <c r="F173" s="78" t="s">
        <v>5</v>
      </c>
      <c r="G173" s="81">
        <f>'2.Penanaman Pohon Palem Botol'!H32</f>
        <v>8.0000000000000002E-3</v>
      </c>
      <c r="H173" s="753"/>
      <c r="I173" s="81">
        <f>'2.Penanaman Pohon Palem Botol'!I32</f>
        <v>8.0000000000000002E-3</v>
      </c>
      <c r="J173" s="753"/>
      <c r="K173" s="81">
        <f>'2.Penanaman Pohon Palem Botol'!J32</f>
        <v>8.0000000000000002E-3</v>
      </c>
      <c r="L173" s="773"/>
      <c r="M173" s="81">
        <f>'2.Penanaman Pohon Palem Botol'!K32</f>
        <v>8.0000000000000002E-3</v>
      </c>
      <c r="N173" s="773"/>
      <c r="O173" s="81">
        <f>'2.Penanaman Pohon Palem Botol'!J32</f>
        <v>8.0000000000000002E-3</v>
      </c>
      <c r="P173" s="772"/>
      <c r="Q173" s="81">
        <f>'2.Penanaman Pohon Palem Botol'!L32</f>
        <v>8.0000000000000002E-3</v>
      </c>
      <c r="R173" s="772"/>
      <c r="S173" s="31"/>
      <c r="T173" s="31"/>
    </row>
    <row r="174" spans="2:20">
      <c r="B174" s="761"/>
      <c r="C174" s="749"/>
      <c r="D174" s="745" t="s">
        <v>47</v>
      </c>
      <c r="E174" s="746"/>
      <c r="F174" s="78" t="s">
        <v>48</v>
      </c>
      <c r="G174" s="82">
        <v>0</v>
      </c>
      <c r="H174" s="753"/>
      <c r="I174" s="82">
        <v>0</v>
      </c>
      <c r="J174" s="753"/>
      <c r="K174" s="82">
        <v>0</v>
      </c>
      <c r="L174" s="773"/>
      <c r="M174" s="82">
        <v>0</v>
      </c>
      <c r="N174" s="773"/>
      <c r="O174" s="82">
        <v>0</v>
      </c>
      <c r="P174" s="772"/>
      <c r="Q174" s="82">
        <v>0</v>
      </c>
      <c r="R174" s="772"/>
      <c r="S174" s="31"/>
      <c r="T174" s="31"/>
    </row>
    <row r="175" spans="2:20">
      <c r="B175" s="129">
        <v>5</v>
      </c>
      <c r="C175" s="747" t="s">
        <v>72</v>
      </c>
      <c r="D175" s="762" t="s">
        <v>4</v>
      </c>
      <c r="E175" s="763"/>
      <c r="F175" s="764"/>
      <c r="G175" s="57"/>
      <c r="H175" s="753">
        <v>0</v>
      </c>
      <c r="I175" s="57"/>
      <c r="J175" s="753">
        <v>0</v>
      </c>
      <c r="K175" s="57"/>
      <c r="L175" s="754">
        <v>205</v>
      </c>
      <c r="M175" s="57"/>
      <c r="N175" s="753">
        <v>50</v>
      </c>
      <c r="O175" s="57"/>
      <c r="P175" s="753">
        <v>50</v>
      </c>
      <c r="Q175" s="57"/>
      <c r="R175" s="753">
        <v>20</v>
      </c>
      <c r="S175" s="31"/>
      <c r="T175" s="31"/>
    </row>
    <row r="176" spans="2:20">
      <c r="B176" s="760"/>
      <c r="C176" s="748"/>
      <c r="D176" s="112" t="s">
        <v>68</v>
      </c>
      <c r="E176" s="113" t="s">
        <v>67</v>
      </c>
      <c r="F176" s="61" t="s">
        <v>57</v>
      </c>
      <c r="G176" s="132">
        <v>0</v>
      </c>
      <c r="H176" s="753"/>
      <c r="I176" s="132">
        <v>0</v>
      </c>
      <c r="J176" s="753"/>
      <c r="K176" s="132">
        <f>'4. Budidaya Kopi Sembalun'!J21</f>
        <v>1000</v>
      </c>
      <c r="L176" s="755"/>
      <c r="M176" s="132">
        <f>'4. Budidaya Kopi Sembalun'!K21</f>
        <v>3000</v>
      </c>
      <c r="N176" s="753"/>
      <c r="O176" s="132">
        <f>'4. Budidaya Kopi Sembalun'!J21</f>
        <v>1000</v>
      </c>
      <c r="P176" s="753"/>
      <c r="Q176" s="132">
        <f>'4. Budidaya Kopi Sembalun'!L21</f>
        <v>7000</v>
      </c>
      <c r="R176" s="753"/>
      <c r="S176" s="31"/>
      <c r="T176" s="31"/>
    </row>
    <row r="177" spans="2:20">
      <c r="B177" s="760"/>
      <c r="C177" s="748"/>
      <c r="D177" s="741" t="s">
        <v>27</v>
      </c>
      <c r="E177" s="742"/>
      <c r="F177" s="76" t="s">
        <v>31</v>
      </c>
      <c r="G177" s="133">
        <f>G176</f>
        <v>0</v>
      </c>
      <c r="H177" s="753"/>
      <c r="I177" s="133">
        <f>I176</f>
        <v>0</v>
      </c>
      <c r="J177" s="753"/>
      <c r="K177" s="133">
        <f>K176</f>
        <v>1000</v>
      </c>
      <c r="L177" s="755"/>
      <c r="M177" s="133">
        <f>M176</f>
        <v>3000</v>
      </c>
      <c r="N177" s="753"/>
      <c r="O177" s="133">
        <f>O176</f>
        <v>1000</v>
      </c>
      <c r="P177" s="753"/>
      <c r="Q177" s="133">
        <f>Q176</f>
        <v>7000</v>
      </c>
      <c r="R177" s="753"/>
      <c r="S177" s="31"/>
      <c r="T177" s="31"/>
    </row>
    <row r="178" spans="2:20">
      <c r="B178" s="760"/>
      <c r="C178" s="748"/>
      <c r="D178" s="741" t="s">
        <v>28</v>
      </c>
      <c r="E178" s="742"/>
      <c r="F178" s="77" t="s">
        <v>45</v>
      </c>
      <c r="G178" s="81">
        <v>0</v>
      </c>
      <c r="H178" s="753"/>
      <c r="I178" s="81">
        <v>0</v>
      </c>
      <c r="J178" s="753"/>
      <c r="K178" s="81">
        <v>0</v>
      </c>
      <c r="L178" s="755"/>
      <c r="M178" s="81">
        <v>0</v>
      </c>
      <c r="N178" s="753"/>
      <c r="O178" s="133">
        <v>0</v>
      </c>
      <c r="P178" s="753"/>
      <c r="Q178" s="133">
        <v>0</v>
      </c>
      <c r="R178" s="753"/>
      <c r="S178" s="31"/>
      <c r="T178" s="31"/>
    </row>
    <row r="179" spans="2:20">
      <c r="B179" s="760"/>
      <c r="C179" s="748"/>
      <c r="D179" s="741" t="s">
        <v>29</v>
      </c>
      <c r="E179" s="742"/>
      <c r="F179" s="76" t="s">
        <v>33</v>
      </c>
      <c r="G179" s="84">
        <f>SUM(G177:G178)</f>
        <v>0</v>
      </c>
      <c r="H179" s="753"/>
      <c r="I179" s="84">
        <f>SUM(I177:I178)</f>
        <v>0</v>
      </c>
      <c r="J179" s="753"/>
      <c r="K179" s="84">
        <f>SUM(K177:K178)</f>
        <v>1000</v>
      </c>
      <c r="L179" s="755"/>
      <c r="M179" s="260">
        <f>SUM(M177:M178)</f>
        <v>3000</v>
      </c>
      <c r="N179" s="753"/>
      <c r="O179" s="260">
        <f>SUM(O177:O178)</f>
        <v>1000</v>
      </c>
      <c r="P179" s="753"/>
      <c r="Q179" s="260">
        <f>SUM(Q177:Q178)</f>
        <v>7000</v>
      </c>
      <c r="R179" s="753"/>
      <c r="S179" s="31"/>
      <c r="T179" s="31"/>
    </row>
    <row r="180" spans="2:20">
      <c r="B180" s="760"/>
      <c r="C180" s="748"/>
      <c r="D180" s="745" t="s">
        <v>46</v>
      </c>
      <c r="E180" s="746"/>
      <c r="F180" s="78" t="s">
        <v>5</v>
      </c>
      <c r="G180" s="81">
        <v>0</v>
      </c>
      <c r="H180" s="753"/>
      <c r="I180" s="81">
        <v>0</v>
      </c>
      <c r="J180" s="753"/>
      <c r="K180" s="81">
        <f>'4. Budidaya Kopi Sembalun'!J29</f>
        <v>4.7</v>
      </c>
      <c r="L180" s="755"/>
      <c r="M180" s="81">
        <f>'4. Budidaya Kopi Sembalun'!K29</f>
        <v>4.7</v>
      </c>
      <c r="N180" s="753"/>
      <c r="O180" s="81">
        <f>'4. Budidaya Kopi Sembalun'!J29</f>
        <v>4.7</v>
      </c>
      <c r="P180" s="753"/>
      <c r="Q180" s="81">
        <f>'4. Budidaya Kopi Sembalun'!L29</f>
        <v>4.7</v>
      </c>
      <c r="R180" s="753"/>
      <c r="S180" s="31"/>
      <c r="T180" s="31"/>
    </row>
    <row r="181" spans="2:20">
      <c r="B181" s="761"/>
      <c r="C181" s="749"/>
      <c r="D181" s="745" t="s">
        <v>47</v>
      </c>
      <c r="E181" s="746"/>
      <c r="F181" s="78" t="s">
        <v>48</v>
      </c>
      <c r="G181" s="82">
        <v>0</v>
      </c>
      <c r="H181" s="753"/>
      <c r="I181" s="82">
        <v>0</v>
      </c>
      <c r="J181" s="753"/>
      <c r="K181" s="82">
        <v>0</v>
      </c>
      <c r="L181" s="756"/>
      <c r="M181" s="82">
        <v>0</v>
      </c>
      <c r="N181" s="753"/>
      <c r="O181" s="82">
        <v>0</v>
      </c>
      <c r="P181" s="753"/>
      <c r="Q181" s="82">
        <v>0</v>
      </c>
      <c r="R181" s="753"/>
      <c r="S181" s="31"/>
      <c r="T181" s="31"/>
    </row>
    <row r="182" spans="2:20">
      <c r="B182" s="60">
        <v>6</v>
      </c>
      <c r="C182" s="747" t="s">
        <v>347</v>
      </c>
      <c r="D182" s="750" t="s">
        <v>4</v>
      </c>
      <c r="E182" s="751"/>
      <c r="F182" s="752"/>
      <c r="G182" s="57"/>
      <c r="H182" s="753">
        <v>0</v>
      </c>
      <c r="I182" s="58"/>
      <c r="J182" s="754">
        <v>0</v>
      </c>
      <c r="K182" s="57"/>
      <c r="L182" s="757">
        <v>0</v>
      </c>
      <c r="M182" s="57"/>
      <c r="N182" s="757">
        <v>5</v>
      </c>
      <c r="O182" s="57"/>
      <c r="P182" s="738">
        <v>2.5</v>
      </c>
      <c r="Q182" s="57"/>
      <c r="R182" s="738">
        <v>1.5</v>
      </c>
      <c r="S182" s="31"/>
      <c r="T182" s="31"/>
    </row>
    <row r="183" spans="2:20">
      <c r="B183" s="146"/>
      <c r="C183" s="748"/>
      <c r="D183" s="112" t="s">
        <v>68</v>
      </c>
      <c r="E183" s="113" t="s">
        <v>67</v>
      </c>
      <c r="F183" s="61" t="s">
        <v>57</v>
      </c>
      <c r="G183" s="12">
        <v>0</v>
      </c>
      <c r="H183" s="753"/>
      <c r="I183" s="86">
        <v>0</v>
      </c>
      <c r="J183" s="755"/>
      <c r="K183" s="20">
        <v>0</v>
      </c>
      <c r="L183" s="758"/>
      <c r="M183" s="144">
        <f>'5. Pupuk Kompos Kulit Kopi'!K21</f>
        <v>3000</v>
      </c>
      <c r="N183" s="758"/>
      <c r="O183" s="20">
        <f>'5. Pupuk Kompos Kulit Kopi'!J21</f>
        <v>0</v>
      </c>
      <c r="P183" s="739"/>
      <c r="Q183" s="20">
        <f>'5. Pupuk Kompos Kulit Kopi'!L21</f>
        <v>7000</v>
      </c>
      <c r="R183" s="739"/>
      <c r="S183" s="31"/>
      <c r="T183" s="31"/>
    </row>
    <row r="184" spans="2:20">
      <c r="B184" s="146"/>
      <c r="C184" s="748"/>
      <c r="D184" s="741" t="s">
        <v>27</v>
      </c>
      <c r="E184" s="742"/>
      <c r="F184" s="76" t="s">
        <v>31</v>
      </c>
      <c r="G184" s="83">
        <v>0</v>
      </c>
      <c r="H184" s="753"/>
      <c r="I184" s="87">
        <v>0</v>
      </c>
      <c r="J184" s="755"/>
      <c r="K184" s="80">
        <v>0</v>
      </c>
      <c r="L184" s="758"/>
      <c r="M184" s="80">
        <f>M183</f>
        <v>3000</v>
      </c>
      <c r="N184" s="758"/>
      <c r="O184" s="80">
        <f>O183</f>
        <v>0</v>
      </c>
      <c r="P184" s="739"/>
      <c r="Q184" s="80">
        <f>Q183</f>
        <v>7000</v>
      </c>
      <c r="R184" s="739"/>
      <c r="S184" s="31"/>
      <c r="T184" s="31"/>
    </row>
    <row r="185" spans="2:20">
      <c r="B185" s="146"/>
      <c r="C185" s="748"/>
      <c r="D185" s="741" t="s">
        <v>28</v>
      </c>
      <c r="E185" s="742"/>
      <c r="F185" s="77" t="s">
        <v>45</v>
      </c>
      <c r="G185" s="84">
        <v>0</v>
      </c>
      <c r="H185" s="753"/>
      <c r="I185" s="88">
        <v>0</v>
      </c>
      <c r="J185" s="755"/>
      <c r="K185" s="85">
        <v>0</v>
      </c>
      <c r="L185" s="758"/>
      <c r="M185" s="85">
        <v>0</v>
      </c>
      <c r="N185" s="758"/>
      <c r="O185" s="85">
        <v>0</v>
      </c>
      <c r="P185" s="739"/>
      <c r="Q185" s="85">
        <v>0</v>
      </c>
      <c r="R185" s="739"/>
      <c r="S185" s="31"/>
      <c r="T185" s="31"/>
    </row>
    <row r="186" spans="2:20">
      <c r="B186" s="146"/>
      <c r="C186" s="748"/>
      <c r="D186" s="741" t="s">
        <v>29</v>
      </c>
      <c r="E186" s="742"/>
      <c r="F186" s="76" t="s">
        <v>33</v>
      </c>
      <c r="G186" s="84">
        <f>SUM(G184:G185)</f>
        <v>0</v>
      </c>
      <c r="H186" s="753"/>
      <c r="I186" s="84">
        <f>SUM(I184:I185)</f>
        <v>0</v>
      </c>
      <c r="J186" s="755"/>
      <c r="K186" s="84">
        <f>SUM(K184:K185)</f>
        <v>0</v>
      </c>
      <c r="L186" s="758"/>
      <c r="M186" s="84">
        <f>SUM(M184:M185)</f>
        <v>3000</v>
      </c>
      <c r="N186" s="758"/>
      <c r="O186" s="84">
        <f>SUM(O184:O185)</f>
        <v>0</v>
      </c>
      <c r="P186" s="739"/>
      <c r="Q186" s="84">
        <f>SUM(Q184:Q185)</f>
        <v>7000</v>
      </c>
      <c r="R186" s="739"/>
      <c r="S186" s="31"/>
      <c r="T186" s="31"/>
    </row>
    <row r="187" spans="2:20">
      <c r="B187" s="743"/>
      <c r="C187" s="748"/>
      <c r="D187" s="745" t="s">
        <v>46</v>
      </c>
      <c r="E187" s="746"/>
      <c r="F187" s="78" t="s">
        <v>5</v>
      </c>
      <c r="G187" s="134">
        <v>0</v>
      </c>
      <c r="H187" s="753"/>
      <c r="I187" s="134">
        <v>0</v>
      </c>
      <c r="J187" s="755"/>
      <c r="K187" s="134">
        <v>0</v>
      </c>
      <c r="L187" s="758"/>
      <c r="M187" s="280">
        <f>'5. Pupuk Kompos Kulit Kopi'!K29</f>
        <v>3.75</v>
      </c>
      <c r="N187" s="758"/>
      <c r="O187" s="280">
        <f>'5. Pupuk Kompos Kulit Kopi'!J29</f>
        <v>0</v>
      </c>
      <c r="P187" s="739"/>
      <c r="Q187" s="280">
        <f>'5. Pupuk Kompos Kulit Kopi'!L29</f>
        <v>3.75</v>
      </c>
      <c r="R187" s="739"/>
      <c r="S187" s="31"/>
      <c r="T187" s="31"/>
    </row>
    <row r="188" spans="2:20">
      <c r="B188" s="744"/>
      <c r="C188" s="749"/>
      <c r="D188" s="745" t="s">
        <v>47</v>
      </c>
      <c r="E188" s="746"/>
      <c r="F188" s="78" t="s">
        <v>48</v>
      </c>
      <c r="G188" s="82">
        <v>0</v>
      </c>
      <c r="H188" s="753"/>
      <c r="I188" s="82">
        <v>0</v>
      </c>
      <c r="J188" s="756"/>
      <c r="K188" s="82">
        <v>0</v>
      </c>
      <c r="L188" s="759"/>
      <c r="M188" s="82">
        <v>0</v>
      </c>
      <c r="N188" s="759"/>
      <c r="O188" s="82">
        <v>0</v>
      </c>
      <c r="P188" s="740"/>
      <c r="Q188" s="82">
        <v>0</v>
      </c>
      <c r="R188" s="740"/>
      <c r="S188" s="31"/>
      <c r="T188" s="31"/>
    </row>
    <row r="189" spans="2:20">
      <c r="B189" s="60">
        <v>7</v>
      </c>
      <c r="C189" s="747" t="s">
        <v>337</v>
      </c>
      <c r="D189" s="750" t="s">
        <v>4</v>
      </c>
      <c r="E189" s="751"/>
      <c r="F189" s="752"/>
      <c r="G189" s="57"/>
      <c r="H189" s="753">
        <v>0</v>
      </c>
      <c r="I189" s="58"/>
      <c r="J189" s="754">
        <v>0</v>
      </c>
      <c r="K189" s="57"/>
      <c r="L189" s="754">
        <v>0</v>
      </c>
      <c r="M189" s="57"/>
      <c r="N189" s="754">
        <v>0</v>
      </c>
      <c r="O189" s="57"/>
      <c r="P189" s="738">
        <v>17.5</v>
      </c>
      <c r="Q189" s="57"/>
      <c r="R189" s="738">
        <v>16.5</v>
      </c>
      <c r="S189" s="31"/>
      <c r="T189" s="31"/>
    </row>
    <row r="190" spans="2:20">
      <c r="B190" s="146"/>
      <c r="C190" s="748"/>
      <c r="D190" s="68" t="str">
        <f>'7. Menang (Menanam Mangrove)'!C24</f>
        <v>Rhizopora mucronata</v>
      </c>
      <c r="E190" s="69" t="str">
        <f>'7. Menang (Menanam Mangrove)'!D24</f>
        <v>Bakau hitam</v>
      </c>
      <c r="F190" s="61" t="s">
        <v>57</v>
      </c>
      <c r="G190" s="12">
        <v>0</v>
      </c>
      <c r="H190" s="753"/>
      <c r="I190" s="12">
        <v>0</v>
      </c>
      <c r="J190" s="755"/>
      <c r="K190" s="12">
        <v>0</v>
      </c>
      <c r="L190" s="755"/>
      <c r="M190" s="12">
        <v>0</v>
      </c>
      <c r="N190" s="755"/>
      <c r="O190" s="20">
        <f>'7. Menang (Menanam Mangrove)'!J24</f>
        <v>0</v>
      </c>
      <c r="P190" s="739"/>
      <c r="Q190" s="20">
        <f>'7. Menang (Menanam Mangrove)'!L24</f>
        <v>500</v>
      </c>
      <c r="R190" s="739"/>
      <c r="S190" s="31"/>
      <c r="T190" s="31"/>
    </row>
    <row r="191" spans="2:20">
      <c r="B191" s="146"/>
      <c r="C191" s="748"/>
      <c r="D191" s="68" t="str">
        <f>'7. Menang (Menanam Mangrove)'!C25</f>
        <v>Rhizopora stylosa</v>
      </c>
      <c r="E191" s="69" t="str">
        <f>'7. Menang (Menanam Mangrove)'!D25</f>
        <v>Tongke besar</v>
      </c>
      <c r="F191" s="61" t="s">
        <v>57</v>
      </c>
      <c r="G191" s="12">
        <v>0</v>
      </c>
      <c r="H191" s="753"/>
      <c r="I191" s="12">
        <v>0</v>
      </c>
      <c r="J191" s="755"/>
      <c r="K191" s="12">
        <v>0</v>
      </c>
      <c r="L191" s="755"/>
      <c r="M191" s="12">
        <v>0</v>
      </c>
      <c r="N191" s="755"/>
      <c r="O191" s="20">
        <f>'7. Menang (Menanam Mangrove)'!J25</f>
        <v>0</v>
      </c>
      <c r="P191" s="739"/>
      <c r="Q191" s="20">
        <f>'7. Menang (Menanam Mangrove)'!L25</f>
        <v>500</v>
      </c>
      <c r="R191" s="739"/>
      <c r="S191" s="31"/>
      <c r="T191" s="31"/>
    </row>
    <row r="192" spans="2:20">
      <c r="B192" s="146"/>
      <c r="C192" s="748"/>
      <c r="D192" s="741" t="s">
        <v>27</v>
      </c>
      <c r="E192" s="742"/>
      <c r="F192" s="76" t="s">
        <v>31</v>
      </c>
      <c r="G192" s="83">
        <f>SUM(G190:G191)</f>
        <v>0</v>
      </c>
      <c r="H192" s="753"/>
      <c r="I192" s="83">
        <f>SUM(I190:I191)</f>
        <v>0</v>
      </c>
      <c r="J192" s="755"/>
      <c r="K192" s="83">
        <f>SUM(K190:K191)</f>
        <v>0</v>
      </c>
      <c r="L192" s="755"/>
      <c r="M192" s="83">
        <f>SUM(M190:M191)</f>
        <v>0</v>
      </c>
      <c r="N192" s="755"/>
      <c r="O192" s="83">
        <f>SUM(O190:O191)</f>
        <v>0</v>
      </c>
      <c r="P192" s="739"/>
      <c r="Q192" s="83">
        <f>SUM(Q190:Q191)</f>
        <v>1000</v>
      </c>
      <c r="R192" s="739"/>
      <c r="S192" s="31"/>
      <c r="T192" s="31"/>
    </row>
    <row r="193" spans="2:20">
      <c r="B193" s="146"/>
      <c r="C193" s="748"/>
      <c r="D193" s="741" t="s">
        <v>28</v>
      </c>
      <c r="E193" s="742"/>
      <c r="F193" s="77" t="s">
        <v>45</v>
      </c>
      <c r="G193" s="84">
        <v>0</v>
      </c>
      <c r="H193" s="753"/>
      <c r="I193" s="84">
        <v>0</v>
      </c>
      <c r="J193" s="755"/>
      <c r="K193" s="84">
        <v>0</v>
      </c>
      <c r="L193" s="755"/>
      <c r="M193" s="84">
        <v>0</v>
      </c>
      <c r="N193" s="755"/>
      <c r="O193" s="84">
        <v>0</v>
      </c>
      <c r="P193" s="739"/>
      <c r="Q193" s="84">
        <v>0</v>
      </c>
      <c r="R193" s="739"/>
      <c r="S193" s="31"/>
      <c r="T193" s="31"/>
    </row>
    <row r="194" spans="2:20">
      <c r="B194" s="146"/>
      <c r="C194" s="748"/>
      <c r="D194" s="741" t="s">
        <v>29</v>
      </c>
      <c r="E194" s="742"/>
      <c r="F194" s="76" t="s">
        <v>33</v>
      </c>
      <c r="G194" s="84">
        <f>SUM(G192:G193)</f>
        <v>0</v>
      </c>
      <c r="H194" s="753"/>
      <c r="I194" s="84">
        <f>SUM(I192:I193)</f>
        <v>0</v>
      </c>
      <c r="J194" s="755"/>
      <c r="K194" s="84">
        <f>SUM(K192:K193)</f>
        <v>0</v>
      </c>
      <c r="L194" s="755"/>
      <c r="M194" s="84">
        <f>SUM(M192:M193)</f>
        <v>0</v>
      </c>
      <c r="N194" s="755"/>
      <c r="O194" s="84">
        <f>SUM(O192:O193)</f>
        <v>0</v>
      </c>
      <c r="P194" s="739"/>
      <c r="Q194" s="84">
        <f>SUM(Q192:Q193)</f>
        <v>1000</v>
      </c>
      <c r="R194" s="739"/>
      <c r="S194" s="31"/>
      <c r="T194" s="31"/>
    </row>
    <row r="195" spans="2:20">
      <c r="B195" s="743"/>
      <c r="C195" s="748"/>
      <c r="D195" s="745" t="s">
        <v>46</v>
      </c>
      <c r="E195" s="746"/>
      <c r="F195" s="78" t="s">
        <v>5</v>
      </c>
      <c r="G195" s="134">
        <v>0</v>
      </c>
      <c r="H195" s="753"/>
      <c r="I195" s="135">
        <v>0</v>
      </c>
      <c r="J195" s="755"/>
      <c r="K195" s="136">
        <v>0</v>
      </c>
      <c r="L195" s="755"/>
      <c r="M195" s="136">
        <v>0</v>
      </c>
      <c r="N195" s="755"/>
      <c r="O195" s="136">
        <f>'7. Menang (Menanam Mangrove)'!J33</f>
        <v>0</v>
      </c>
      <c r="P195" s="739"/>
      <c r="Q195" s="136">
        <f>'7. Menang (Menanam Mangrove)'!L33</f>
        <v>1</v>
      </c>
      <c r="R195" s="739"/>
      <c r="S195" s="31"/>
      <c r="T195" s="31"/>
    </row>
    <row r="196" spans="2:20" s="36" customFormat="1" ht="15.75" customHeight="1">
      <c r="B196" s="744"/>
      <c r="C196" s="749"/>
      <c r="D196" s="745" t="s">
        <v>47</v>
      </c>
      <c r="E196" s="746"/>
      <c r="F196" s="78" t="s">
        <v>48</v>
      </c>
      <c r="G196" s="82">
        <v>0</v>
      </c>
      <c r="H196" s="753"/>
      <c r="I196" s="82">
        <v>0</v>
      </c>
      <c r="J196" s="756"/>
      <c r="K196" s="82">
        <v>0</v>
      </c>
      <c r="L196" s="756"/>
      <c r="M196" s="82">
        <v>0</v>
      </c>
      <c r="N196" s="756"/>
      <c r="O196" s="79">
        <v>1.343</v>
      </c>
      <c r="P196" s="740"/>
      <c r="Q196" s="79">
        <v>1.343</v>
      </c>
      <c r="R196" s="740"/>
    </row>
    <row r="197" spans="2:20">
      <c r="B197" s="60">
        <v>7</v>
      </c>
      <c r="C197" s="747" t="str">
        <f>'Rekap Absolut Total'!C197:C204</f>
        <v>MANGGED (Konservasi Mangrove Berbasis Media Tanam Gedebog Pisang)</v>
      </c>
      <c r="D197" s="750" t="s">
        <v>4</v>
      </c>
      <c r="E197" s="751"/>
      <c r="F197" s="752"/>
      <c r="G197" s="57"/>
      <c r="H197" s="753">
        <v>0</v>
      </c>
      <c r="I197" s="58"/>
      <c r="J197" s="754">
        <v>0</v>
      </c>
      <c r="K197" s="57"/>
      <c r="L197" s="754">
        <v>0</v>
      </c>
      <c r="M197" s="57"/>
      <c r="N197" s="754">
        <v>0</v>
      </c>
      <c r="O197" s="57"/>
      <c r="P197" s="738">
        <v>0</v>
      </c>
      <c r="Q197" s="57"/>
      <c r="R197" s="738">
        <v>15</v>
      </c>
      <c r="S197" s="31"/>
      <c r="T197" s="31"/>
    </row>
    <row r="198" spans="2:20">
      <c r="B198" s="556"/>
      <c r="C198" s="748"/>
      <c r="D198" s="68" t="str">
        <f>'8. MANGGED'!C24</f>
        <v>Rhizopora mucronata</v>
      </c>
      <c r="E198" s="68" t="str">
        <f>'8. MANGGED'!D24</f>
        <v>Bakau hitam</v>
      </c>
      <c r="F198" s="61" t="s">
        <v>57</v>
      </c>
      <c r="G198" s="12">
        <v>0</v>
      </c>
      <c r="H198" s="753"/>
      <c r="I198" s="12">
        <v>0</v>
      </c>
      <c r="J198" s="755"/>
      <c r="K198" s="12">
        <v>0</v>
      </c>
      <c r="L198" s="755"/>
      <c r="M198" s="12">
        <v>0</v>
      </c>
      <c r="N198" s="755"/>
      <c r="O198" s="20">
        <f>'7. Menang (Menanam Mangrove)'!J32</f>
        <v>0</v>
      </c>
      <c r="P198" s="739"/>
      <c r="Q198" s="20">
        <f>'8. MANGGED'!M24</f>
        <v>300</v>
      </c>
      <c r="R198" s="739"/>
      <c r="S198" s="31"/>
      <c r="T198" s="31"/>
    </row>
    <row r="199" spans="2:20">
      <c r="B199" s="556"/>
      <c r="C199" s="748"/>
      <c r="D199" s="68" t="str">
        <f>'8. MANGGED'!C25</f>
        <v>Rhizopora apiculata</v>
      </c>
      <c r="E199" s="68" t="str">
        <f>'8. MANGGED'!D25</f>
        <v>Bakau putih</v>
      </c>
      <c r="F199" s="61" t="s">
        <v>57</v>
      </c>
      <c r="G199" s="12">
        <v>0</v>
      </c>
      <c r="H199" s="753"/>
      <c r="I199" s="12">
        <v>0</v>
      </c>
      <c r="J199" s="755"/>
      <c r="K199" s="12">
        <v>0</v>
      </c>
      <c r="L199" s="755"/>
      <c r="M199" s="12">
        <v>0</v>
      </c>
      <c r="N199" s="755"/>
      <c r="O199" s="20">
        <f>'7. Menang (Menanam Mangrove)'!J33</f>
        <v>0</v>
      </c>
      <c r="P199" s="739"/>
      <c r="Q199" s="20">
        <f>'8. MANGGED'!M25</f>
        <v>300</v>
      </c>
      <c r="R199" s="739"/>
      <c r="S199" s="31"/>
      <c r="T199" s="31"/>
    </row>
    <row r="200" spans="2:20">
      <c r="B200" s="556"/>
      <c r="C200" s="748"/>
      <c r="D200" s="741" t="s">
        <v>27</v>
      </c>
      <c r="E200" s="742"/>
      <c r="F200" s="76" t="s">
        <v>31</v>
      </c>
      <c r="G200" s="83">
        <f>SUM(G198:G199)</f>
        <v>0</v>
      </c>
      <c r="H200" s="753"/>
      <c r="I200" s="83">
        <f>SUM(I198:I199)</f>
        <v>0</v>
      </c>
      <c r="J200" s="755"/>
      <c r="K200" s="83">
        <f>SUM(K198:K199)</f>
        <v>0</v>
      </c>
      <c r="L200" s="755"/>
      <c r="M200" s="83">
        <f>SUM(M198:M199)</f>
        <v>0</v>
      </c>
      <c r="N200" s="755"/>
      <c r="O200" s="83">
        <f>SUM(O198:O199)</f>
        <v>0</v>
      </c>
      <c r="P200" s="739"/>
      <c r="Q200" s="83">
        <f>SUM(Q198:Q199)</f>
        <v>600</v>
      </c>
      <c r="R200" s="739"/>
      <c r="S200" s="31"/>
      <c r="T200" s="31"/>
    </row>
    <row r="201" spans="2:20">
      <c r="B201" s="556"/>
      <c r="C201" s="748"/>
      <c r="D201" s="741" t="s">
        <v>28</v>
      </c>
      <c r="E201" s="742"/>
      <c r="F201" s="77" t="s">
        <v>45</v>
      </c>
      <c r="G201" s="84">
        <v>0</v>
      </c>
      <c r="H201" s="753"/>
      <c r="I201" s="84">
        <v>0</v>
      </c>
      <c r="J201" s="755"/>
      <c r="K201" s="84">
        <v>0</v>
      </c>
      <c r="L201" s="755"/>
      <c r="M201" s="84">
        <v>0</v>
      </c>
      <c r="N201" s="755"/>
      <c r="O201" s="84">
        <v>0</v>
      </c>
      <c r="P201" s="739"/>
      <c r="Q201" s="84">
        <v>0</v>
      </c>
      <c r="R201" s="739"/>
      <c r="S201" s="31"/>
      <c r="T201" s="31"/>
    </row>
    <row r="202" spans="2:20">
      <c r="B202" s="556"/>
      <c r="C202" s="748"/>
      <c r="D202" s="741" t="s">
        <v>29</v>
      </c>
      <c r="E202" s="742"/>
      <c r="F202" s="76" t="s">
        <v>33</v>
      </c>
      <c r="G202" s="84">
        <f>SUM(G200:G201)</f>
        <v>0</v>
      </c>
      <c r="H202" s="753"/>
      <c r="I202" s="84">
        <f>SUM(I200:I201)</f>
        <v>0</v>
      </c>
      <c r="J202" s="755"/>
      <c r="K202" s="84">
        <f>SUM(K200:K201)</f>
        <v>0</v>
      </c>
      <c r="L202" s="755"/>
      <c r="M202" s="84">
        <f>SUM(M200:M201)</f>
        <v>0</v>
      </c>
      <c r="N202" s="755"/>
      <c r="O202" s="84">
        <f>SUM(O200:O201)</f>
        <v>0</v>
      </c>
      <c r="P202" s="739"/>
      <c r="Q202" s="84">
        <f>SUM(Q200:Q201)</f>
        <v>600</v>
      </c>
      <c r="R202" s="739"/>
      <c r="S202" s="31"/>
      <c r="T202" s="31"/>
    </row>
    <row r="203" spans="2:20">
      <c r="B203" s="743"/>
      <c r="C203" s="748"/>
      <c r="D203" s="745" t="s">
        <v>46</v>
      </c>
      <c r="E203" s="746"/>
      <c r="F203" s="78" t="s">
        <v>5</v>
      </c>
      <c r="G203" s="134">
        <v>0</v>
      </c>
      <c r="H203" s="753"/>
      <c r="I203" s="135">
        <v>0</v>
      </c>
      <c r="J203" s="755"/>
      <c r="K203" s="136">
        <v>0</v>
      </c>
      <c r="L203" s="755"/>
      <c r="M203" s="136">
        <v>0</v>
      </c>
      <c r="N203" s="755"/>
      <c r="O203" s="136">
        <f>'7. Menang (Menanam Mangrove)'!J41</f>
        <v>0</v>
      </c>
      <c r="P203" s="739"/>
      <c r="Q203" s="136">
        <f>'8. MANGGED'!M33</f>
        <v>1</v>
      </c>
      <c r="R203" s="739"/>
      <c r="S203" s="31"/>
      <c r="T203" s="31"/>
    </row>
    <row r="204" spans="2:20" s="36" customFormat="1" ht="15.75" customHeight="1">
      <c r="B204" s="744"/>
      <c r="C204" s="749"/>
      <c r="D204" s="745" t="s">
        <v>47</v>
      </c>
      <c r="E204" s="746"/>
      <c r="F204" s="78" t="s">
        <v>48</v>
      </c>
      <c r="G204" s="82">
        <v>0</v>
      </c>
      <c r="H204" s="753"/>
      <c r="I204" s="82">
        <v>0</v>
      </c>
      <c r="J204" s="756"/>
      <c r="K204" s="82">
        <v>0</v>
      </c>
      <c r="L204" s="756"/>
      <c r="M204" s="82">
        <v>0</v>
      </c>
      <c r="N204" s="756"/>
      <c r="O204" s="79">
        <v>1.343</v>
      </c>
      <c r="P204" s="740"/>
      <c r="Q204" s="79">
        <f>'8. MANGGED'!M32</f>
        <v>0.69310000000000005</v>
      </c>
      <c r="R204" s="740"/>
    </row>
    <row r="205" spans="2:20" s="36" customFormat="1" ht="15.75" customHeight="1">
      <c r="B205" s="726" t="s">
        <v>27</v>
      </c>
      <c r="C205" s="727"/>
      <c r="D205" s="728"/>
      <c r="E205" s="145"/>
      <c r="F205" s="62" t="s">
        <v>31</v>
      </c>
      <c r="G205" s="266">
        <f>SUM(G72+G133+G160+G170+G177+G184+G192+G200)</f>
        <v>247</v>
      </c>
      <c r="H205" s="729">
        <f>SUM(H7:H204)</f>
        <v>25</v>
      </c>
      <c r="I205" s="266">
        <f>SUM(I72+I133+I160+I170+I177+I184+I192)</f>
        <v>275</v>
      </c>
      <c r="J205" s="729">
        <f>SUM(J7:J204)</f>
        <v>25</v>
      </c>
      <c r="K205" s="266">
        <f>SUM(K72+K133+K160+K170+K177+K184+K192)</f>
        <v>1421</v>
      </c>
      <c r="L205" s="732">
        <f>SUM(L7:L204)</f>
        <v>247.5</v>
      </c>
      <c r="M205" s="266">
        <f>SUM(M72+M133+M160+M170+M177+M184+M192)</f>
        <v>6436</v>
      </c>
      <c r="N205" s="732">
        <f>SUM(N7:N204)</f>
        <v>97.5</v>
      </c>
      <c r="O205" s="56">
        <f>SUM(O72+O133+O160+O170+O177+O184+O192)</f>
        <v>1421</v>
      </c>
      <c r="P205" s="732">
        <f>SUM(P7:P204)</f>
        <v>103.75</v>
      </c>
      <c r="Q205" s="56">
        <f>SUM(Q72+Q133+Q160+Q170+Q177+Q184+Q192+Q200)</f>
        <v>16318</v>
      </c>
      <c r="R205" s="732">
        <f>SUM(R7:R204)</f>
        <v>87.75</v>
      </c>
    </row>
    <row r="206" spans="2:20" s="36" customFormat="1" ht="15.75" customHeight="1">
      <c r="B206" s="735" t="s">
        <v>28</v>
      </c>
      <c r="C206" s="736"/>
      <c r="D206" s="737"/>
      <c r="E206" s="138"/>
      <c r="F206" s="63" t="s">
        <v>45</v>
      </c>
      <c r="G206" s="56">
        <f>SUM(G73+G134+G161+G171+G178+G185+G193+G201)</f>
        <v>118</v>
      </c>
      <c r="H206" s="730"/>
      <c r="I206" s="56">
        <f>SUM(I73+I134+I161+I171+I178+I185+I193)</f>
        <v>128</v>
      </c>
      <c r="J206" s="730"/>
      <c r="K206" s="56">
        <f>SUM(K73+K134+K161+K171+K178+K185+K193)</f>
        <v>276</v>
      </c>
      <c r="L206" s="733"/>
      <c r="M206" s="56">
        <f>SUM(M73+M134+M161+M171+M178+M185+M193)</f>
        <v>347</v>
      </c>
      <c r="N206" s="733"/>
      <c r="O206" s="56">
        <f>SUM(O73+O134+O161+O171+O178+O185+O193)</f>
        <v>283</v>
      </c>
      <c r="P206" s="733"/>
      <c r="Q206" s="56">
        <f>SUM(Q73+Q134+Q161+Q171+Q178+Q185+Q193+Q201)</f>
        <v>439</v>
      </c>
      <c r="R206" s="733"/>
    </row>
    <row r="207" spans="2:20" s="36" customFormat="1" ht="15.75" customHeight="1">
      <c r="B207" s="726" t="s">
        <v>49</v>
      </c>
      <c r="C207" s="727"/>
      <c r="D207" s="728"/>
      <c r="E207" s="145"/>
      <c r="F207" s="62" t="s">
        <v>5</v>
      </c>
      <c r="G207" s="101">
        <f>SUM(G75+G136+G163+G173,G180,G187,G195+G203)</f>
        <v>1</v>
      </c>
      <c r="H207" s="731"/>
      <c r="I207" s="101">
        <f>SUM(I75+I136+I163+I173,I180,I187,I195)</f>
        <v>1</v>
      </c>
      <c r="J207" s="731"/>
      <c r="K207" s="101">
        <f>SUM(K75+K136+K163+K173,K180,K187,K195)</f>
        <v>40.910000000000004</v>
      </c>
      <c r="L207" s="734"/>
      <c r="M207" s="101">
        <f>SUM(M75+M136+M163+M173,M180,M187,M195)</f>
        <v>44.660000000000004</v>
      </c>
      <c r="N207" s="734"/>
      <c r="O207" s="101">
        <f>SUM(O75+O136+O163+O173,O180,O187,O195)</f>
        <v>40.910000000000004</v>
      </c>
      <c r="P207" s="734"/>
      <c r="Q207" s="101">
        <f>SUM(Q75+Q136+Q163+Q173,Q180,Q187,Q195+Q203)</f>
        <v>47.660000000000004</v>
      </c>
      <c r="R207" s="734"/>
    </row>
    <row r="208" spans="2:20" ht="24.75" customHeight="1">
      <c r="B208" s="710" t="s">
        <v>91</v>
      </c>
      <c r="C208" s="710"/>
      <c r="D208" s="64"/>
      <c r="E208" s="64"/>
      <c r="F208" s="64"/>
      <c r="G208" s="65"/>
      <c r="H208" s="97"/>
      <c r="I208" s="65"/>
      <c r="J208" s="97"/>
      <c r="K208" s="66"/>
      <c r="L208" s="99"/>
      <c r="M208" s="66"/>
      <c r="N208" s="99"/>
      <c r="O208" s="66"/>
      <c r="P208" s="99"/>
      <c r="Q208" s="66"/>
      <c r="R208" s="99"/>
      <c r="S208" s="37"/>
      <c r="T208" s="38"/>
    </row>
    <row r="209" spans="2:19">
      <c r="B209" s="792" t="s">
        <v>340</v>
      </c>
      <c r="C209" s="792"/>
    </row>
    <row r="210" spans="2:19" ht="28.5" customHeight="1">
      <c r="B210" s="89" t="s">
        <v>0</v>
      </c>
      <c r="C210" s="89" t="s">
        <v>50</v>
      </c>
      <c r="D210" s="89">
        <v>2020</v>
      </c>
      <c r="E210" s="90">
        <v>2021</v>
      </c>
      <c r="F210" s="89">
        <v>2022</v>
      </c>
      <c r="G210" s="90">
        <v>2023</v>
      </c>
      <c r="H210" s="89">
        <v>2024</v>
      </c>
      <c r="I210" s="89" t="s">
        <v>376</v>
      </c>
      <c r="J210" s="31"/>
      <c r="K210" s="30"/>
      <c r="M210" s="30"/>
      <c r="O210" s="30"/>
      <c r="Q210" s="30"/>
      <c r="S210" s="30"/>
    </row>
    <row r="211" spans="2:19">
      <c r="B211" s="91">
        <v>1</v>
      </c>
      <c r="C211" s="92" t="s">
        <v>27</v>
      </c>
      <c r="D211" s="93">
        <f>G205</f>
        <v>247</v>
      </c>
      <c r="E211" s="93">
        <f>I205</f>
        <v>275</v>
      </c>
      <c r="F211" s="93">
        <f>K205</f>
        <v>1421</v>
      </c>
      <c r="G211" s="93">
        <f>M205</f>
        <v>6436</v>
      </c>
      <c r="H211" s="93">
        <f>O205</f>
        <v>1421</v>
      </c>
      <c r="I211" s="93">
        <f>Q205</f>
        <v>16318</v>
      </c>
      <c r="J211" s="31"/>
      <c r="K211" s="30"/>
      <c r="M211" s="30"/>
      <c r="O211" s="30"/>
      <c r="Q211" s="30"/>
      <c r="S211" s="30"/>
    </row>
    <row r="212" spans="2:19">
      <c r="B212" s="91">
        <v>2</v>
      </c>
      <c r="C212" s="92" t="s">
        <v>28</v>
      </c>
      <c r="D212" s="93">
        <f>G206</f>
        <v>118</v>
      </c>
      <c r="E212" s="93">
        <f>I206</f>
        <v>128</v>
      </c>
      <c r="F212" s="93">
        <f>K206</f>
        <v>276</v>
      </c>
      <c r="G212" s="93">
        <f>M206</f>
        <v>347</v>
      </c>
      <c r="H212" s="93">
        <f>O206</f>
        <v>283</v>
      </c>
      <c r="I212" s="93">
        <f>Q206</f>
        <v>439</v>
      </c>
      <c r="J212" s="31"/>
      <c r="K212" s="30"/>
      <c r="M212" s="30"/>
      <c r="O212" s="30"/>
      <c r="Q212" s="30"/>
      <c r="S212" s="30"/>
    </row>
    <row r="213" spans="2:19" ht="23.25" customHeight="1"/>
    <row r="234" spans="1:20" s="29" customFormat="1" ht="16.5">
      <c r="A234" s="31"/>
      <c r="B234" s="30"/>
      <c r="C234" s="39"/>
      <c r="D234" s="39"/>
      <c r="E234" s="39"/>
      <c r="F234" s="39"/>
      <c r="G234" s="40"/>
      <c r="H234" s="98"/>
      <c r="I234" s="40"/>
      <c r="J234" s="98"/>
      <c r="K234" s="40"/>
      <c r="L234" s="98"/>
      <c r="N234" s="30"/>
      <c r="P234" s="30"/>
      <c r="R234" s="30"/>
      <c r="T234" s="30"/>
    </row>
  </sheetData>
  <mergeCells count="152">
    <mergeCell ref="B203:B204"/>
    <mergeCell ref="D203:E203"/>
    <mergeCell ref="D204:E204"/>
    <mergeCell ref="C197:C204"/>
    <mergeCell ref="D197:F197"/>
    <mergeCell ref="H197:H204"/>
    <mergeCell ref="J197:J204"/>
    <mergeCell ref="L197:L204"/>
    <mergeCell ref="N197:N204"/>
    <mergeCell ref="P197:P204"/>
    <mergeCell ref="R197:R204"/>
    <mergeCell ref="D200:E200"/>
    <mergeCell ref="D201:E201"/>
    <mergeCell ref="D202:E202"/>
    <mergeCell ref="B77:B137"/>
    <mergeCell ref="C77:C137"/>
    <mergeCell ref="B209:C209"/>
    <mergeCell ref="D167:F167"/>
    <mergeCell ref="D168:F168"/>
    <mergeCell ref="N77:N137"/>
    <mergeCell ref="B138:B164"/>
    <mergeCell ref="C138:C164"/>
    <mergeCell ref="D138:F138"/>
    <mergeCell ref="H138:H164"/>
    <mergeCell ref="L138:L164"/>
    <mergeCell ref="J138:J164"/>
    <mergeCell ref="N138:N164"/>
    <mergeCell ref="R77:R137"/>
    <mergeCell ref="D89:F89"/>
    <mergeCell ref="D90:F90"/>
    <mergeCell ref="D99:F99"/>
    <mergeCell ref="D121:F121"/>
    <mergeCell ref="D126:F126"/>
    <mergeCell ref="A1:B1"/>
    <mergeCell ref="B2:N2"/>
    <mergeCell ref="B5:B6"/>
    <mergeCell ref="C5:C6"/>
    <mergeCell ref="D5:D6"/>
    <mergeCell ref="E5:E6"/>
    <mergeCell ref="F5:F6"/>
    <mergeCell ref="G5:H5"/>
    <mergeCell ref="I5:J5"/>
    <mergeCell ref="K5:L5"/>
    <mergeCell ref="M5:N5"/>
    <mergeCell ref="J77:J137"/>
    <mergeCell ref="L77:L137"/>
    <mergeCell ref="Q5:R5"/>
    <mergeCell ref="B7:B76"/>
    <mergeCell ref="C7:C76"/>
    <mergeCell ref="D7:F7"/>
    <mergeCell ref="H7:H76"/>
    <mergeCell ref="J7:J76"/>
    <mergeCell ref="L7:L76"/>
    <mergeCell ref="N7:N76"/>
    <mergeCell ref="R7:R76"/>
    <mergeCell ref="D73:E73"/>
    <mergeCell ref="D74:E74"/>
    <mergeCell ref="D75:E75"/>
    <mergeCell ref="D76:E76"/>
    <mergeCell ref="D34:F34"/>
    <mergeCell ref="D35:F35"/>
    <mergeCell ref="D47:F47"/>
    <mergeCell ref="D64:F64"/>
    <mergeCell ref="D68:F68"/>
    <mergeCell ref="D72:E72"/>
    <mergeCell ref="O5:P5"/>
    <mergeCell ref="P7:P76"/>
    <mergeCell ref="P77:P137"/>
    <mergeCell ref="R138:R164"/>
    <mergeCell ref="D149:F149"/>
    <mergeCell ref="R165:R174"/>
    <mergeCell ref="J165:J174"/>
    <mergeCell ref="L165:L174"/>
    <mergeCell ref="N165:N174"/>
    <mergeCell ref="D163:E163"/>
    <mergeCell ref="D156:F156"/>
    <mergeCell ref="D160:E160"/>
    <mergeCell ref="D161:E161"/>
    <mergeCell ref="D162:E162"/>
    <mergeCell ref="D164:E164"/>
    <mergeCell ref="D150:F150"/>
    <mergeCell ref="D158:F158"/>
    <mergeCell ref="P138:P164"/>
    <mergeCell ref="P165:P174"/>
    <mergeCell ref="D136:E136"/>
    <mergeCell ref="D137:E137"/>
    <mergeCell ref="D77:F77"/>
    <mergeCell ref="D133:E133"/>
    <mergeCell ref="D134:E134"/>
    <mergeCell ref="D135:E135"/>
    <mergeCell ref="H77:H137"/>
    <mergeCell ref="B169:B174"/>
    <mergeCell ref="D170:E170"/>
    <mergeCell ref="D171:E171"/>
    <mergeCell ref="D172:E172"/>
    <mergeCell ref="D173:E173"/>
    <mergeCell ref="D174:E174"/>
    <mergeCell ref="C165:C174"/>
    <mergeCell ref="D165:F165"/>
    <mergeCell ref="H165:H174"/>
    <mergeCell ref="R175:R181"/>
    <mergeCell ref="B176:B181"/>
    <mergeCell ref="D177:E177"/>
    <mergeCell ref="D178:E178"/>
    <mergeCell ref="D179:E179"/>
    <mergeCell ref="D180:E180"/>
    <mergeCell ref="D181:E181"/>
    <mergeCell ref="C175:C181"/>
    <mergeCell ref="D175:F175"/>
    <mergeCell ref="H175:H181"/>
    <mergeCell ref="J175:J181"/>
    <mergeCell ref="L175:L181"/>
    <mergeCell ref="N175:N181"/>
    <mergeCell ref="P175:P181"/>
    <mergeCell ref="R182:R188"/>
    <mergeCell ref="D184:E184"/>
    <mergeCell ref="D185:E185"/>
    <mergeCell ref="D186:E186"/>
    <mergeCell ref="B187:B188"/>
    <mergeCell ref="D187:E187"/>
    <mergeCell ref="D188:E188"/>
    <mergeCell ref="C182:C188"/>
    <mergeCell ref="D182:F182"/>
    <mergeCell ref="H182:H188"/>
    <mergeCell ref="J182:J188"/>
    <mergeCell ref="L182:L188"/>
    <mergeCell ref="N182:N188"/>
    <mergeCell ref="P182:P188"/>
    <mergeCell ref="R189:R196"/>
    <mergeCell ref="D192:E192"/>
    <mergeCell ref="D193:E193"/>
    <mergeCell ref="D194:E194"/>
    <mergeCell ref="B195:B196"/>
    <mergeCell ref="D195:E195"/>
    <mergeCell ref="D196:E196"/>
    <mergeCell ref="C189:C196"/>
    <mergeCell ref="D189:F189"/>
    <mergeCell ref="H189:H196"/>
    <mergeCell ref="J189:J196"/>
    <mergeCell ref="L189:L196"/>
    <mergeCell ref="N189:N196"/>
    <mergeCell ref="P189:P196"/>
    <mergeCell ref="B208:C208"/>
    <mergeCell ref="B205:D205"/>
    <mergeCell ref="H205:H207"/>
    <mergeCell ref="J205:J207"/>
    <mergeCell ref="L205:L207"/>
    <mergeCell ref="N205:N207"/>
    <mergeCell ref="R205:R207"/>
    <mergeCell ref="B206:D206"/>
    <mergeCell ref="B207:D207"/>
    <mergeCell ref="P205:P20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11"/>
  <sheetViews>
    <sheetView showGridLines="0" view="pageBreakPreview" topLeftCell="A116" zoomScale="40" zoomScaleNormal="70" zoomScaleSheetLayoutView="40" workbookViewId="0">
      <selection activeCell="A101" sqref="A101:AB173"/>
    </sheetView>
  </sheetViews>
  <sheetFormatPr defaultColWidth="14.42578125" defaultRowHeight="15" customHeight="1"/>
  <cols>
    <col min="1" max="1" width="8.7109375" style="160" customWidth="1"/>
    <col min="2" max="2" width="28.7109375" style="160" bestFit="1" customWidth="1"/>
    <col min="3" max="3" width="27.42578125" style="160" customWidth="1"/>
    <col min="4" max="6" width="18.5703125" style="160" customWidth="1"/>
    <col min="7" max="7" width="12.5703125" style="160" customWidth="1"/>
    <col min="8" max="8" width="14.140625" style="160" customWidth="1"/>
    <col min="9" max="9" width="8.7109375" style="160" customWidth="1"/>
    <col min="10" max="10" width="10" style="160" customWidth="1"/>
    <col min="11" max="12" width="11.85546875" style="160" bestFit="1" customWidth="1"/>
    <col min="13" max="13" width="21.140625" style="160" customWidth="1"/>
    <col min="14" max="15" width="8.7109375" style="160" customWidth="1"/>
    <col min="16" max="16" width="22" style="160" customWidth="1"/>
    <col min="17" max="17" width="17.5703125" style="160" bestFit="1" customWidth="1"/>
    <col min="18" max="20" width="8.7109375" style="160" customWidth="1"/>
    <col min="21" max="21" width="17.5703125" style="160" bestFit="1" customWidth="1"/>
    <col min="22" max="22" width="9.140625" style="160" customWidth="1"/>
    <col min="23" max="23" width="8.7109375" style="160" customWidth="1"/>
    <col min="24" max="24" width="11.85546875" style="160" bestFit="1" customWidth="1"/>
    <col min="25" max="25" width="17.5703125" style="160" bestFit="1" customWidth="1"/>
    <col min="26" max="26" width="9.28515625" style="160" customWidth="1"/>
    <col min="27" max="27" width="8.7109375" style="160" customWidth="1"/>
    <col min="28" max="28" width="11.85546875" style="160" bestFit="1" customWidth="1"/>
    <col min="29" max="33" width="8.7109375" style="160" customWidth="1"/>
    <col min="34" max="16384" width="14.42578125" style="160"/>
  </cols>
  <sheetData>
    <row r="1" spans="1:33" ht="15" customHeight="1"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</row>
    <row r="2" spans="1:33" ht="15" customHeight="1">
      <c r="B2" s="813" t="s">
        <v>332</v>
      </c>
      <c r="C2" s="813"/>
      <c r="D2" s="813"/>
      <c r="E2" s="813"/>
      <c r="F2" s="813"/>
      <c r="G2" s="813"/>
      <c r="H2" s="813"/>
      <c r="I2" s="813"/>
      <c r="J2" s="813"/>
      <c r="K2" s="813"/>
      <c r="L2" s="20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</row>
    <row r="3" spans="1:33" ht="15" customHeight="1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</row>
    <row r="4" spans="1:33" ht="15" customHeight="1">
      <c r="B4" s="162" t="s">
        <v>9</v>
      </c>
      <c r="C4" s="162" t="s">
        <v>333</v>
      </c>
      <c r="D4" s="162"/>
      <c r="E4" s="162"/>
      <c r="F4" s="162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</row>
    <row r="5" spans="1:33" ht="34.5" customHeight="1">
      <c r="B5" s="162" t="s">
        <v>10</v>
      </c>
      <c r="C5" s="814" t="s">
        <v>352</v>
      </c>
      <c r="D5" s="814"/>
      <c r="E5" s="814"/>
      <c r="F5" s="814"/>
      <c r="G5" s="814"/>
      <c r="H5" s="814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</row>
    <row r="6" spans="1:33" ht="15" customHeight="1">
      <c r="B6" s="162" t="s">
        <v>11</v>
      </c>
      <c r="C6" s="164" t="s">
        <v>115</v>
      </c>
      <c r="D6" s="164"/>
      <c r="E6" s="164"/>
      <c r="F6" s="164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</row>
    <row r="7" spans="1:33" ht="15" customHeight="1">
      <c r="B7" s="161"/>
      <c r="C7" s="161" t="s">
        <v>116</v>
      </c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</row>
    <row r="8" spans="1:33" ht="15" customHeight="1">
      <c r="B8" s="161"/>
      <c r="C8" s="164" t="s">
        <v>64</v>
      </c>
      <c r="D8" s="164"/>
      <c r="E8" s="164"/>
      <c r="F8" s="164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</row>
    <row r="9" spans="1:33" ht="15" customHeight="1">
      <c r="B9" s="162" t="s">
        <v>12</v>
      </c>
      <c r="C9" s="164" t="s">
        <v>22</v>
      </c>
      <c r="D9" s="164"/>
      <c r="E9" s="164"/>
      <c r="F9" s="164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</row>
    <row r="10" spans="1:33" ht="15" customHeight="1">
      <c r="B10" s="162"/>
      <c r="C10" s="164"/>
      <c r="D10" s="164"/>
      <c r="E10" s="164"/>
      <c r="F10" s="164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</row>
    <row r="11" spans="1:33" ht="15" customHeight="1">
      <c r="B11" s="162"/>
      <c r="C11" s="164"/>
      <c r="D11" s="164"/>
      <c r="E11" s="164"/>
      <c r="F11" s="164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</row>
    <row r="12" spans="1:33" ht="15" customHeight="1">
      <c r="B12" s="162"/>
      <c r="C12" s="164"/>
      <c r="D12" s="164"/>
      <c r="E12" s="164"/>
      <c r="F12" s="164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</row>
    <row r="13" spans="1:33" ht="15" customHeight="1">
      <c r="B13" s="162"/>
      <c r="C13" s="164" t="s">
        <v>23</v>
      </c>
      <c r="D13" s="164"/>
      <c r="E13" s="164"/>
      <c r="F13" s="164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</row>
    <row r="14" spans="1:33" ht="15" customHeight="1">
      <c r="B14" s="162"/>
      <c r="C14" s="164" t="s">
        <v>13</v>
      </c>
      <c r="D14" s="164"/>
      <c r="E14" s="164"/>
      <c r="F14" s="164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</row>
    <row r="15" spans="1:33" ht="15" customHeight="1">
      <c r="B15" s="162"/>
      <c r="C15" s="164" t="s">
        <v>24</v>
      </c>
      <c r="D15" s="164"/>
      <c r="E15" s="164"/>
      <c r="F15" s="164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</row>
    <row r="16" spans="1:33" ht="15" customHeight="1">
      <c r="B16" s="162"/>
      <c r="C16" s="164" t="s">
        <v>25</v>
      </c>
      <c r="D16" s="164"/>
      <c r="E16" s="164"/>
      <c r="F16" s="164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</row>
    <row r="17" spans="1:33" ht="15" customHeight="1">
      <c r="A17" s="161"/>
      <c r="B17" s="161"/>
      <c r="C17" s="164" t="s">
        <v>26</v>
      </c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815" t="s">
        <v>36</v>
      </c>
      <c r="P17" s="815"/>
      <c r="Q17" s="815"/>
      <c r="R17" s="815"/>
      <c r="S17" s="815"/>
      <c r="T17" s="815"/>
      <c r="U17" s="815"/>
      <c r="V17" s="161"/>
      <c r="W17" s="161"/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</row>
    <row r="18" spans="1:33" ht="15" customHeight="1">
      <c r="A18" s="161"/>
      <c r="B18" s="161"/>
      <c r="C18" s="164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815"/>
      <c r="P18" s="815"/>
      <c r="Q18" s="815"/>
      <c r="R18" s="815"/>
      <c r="S18" s="815"/>
      <c r="T18" s="815"/>
      <c r="U18" s="815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</row>
    <row r="19" spans="1:33" ht="15" customHeight="1">
      <c r="A19" s="816" t="s">
        <v>0</v>
      </c>
      <c r="B19" s="816" t="s">
        <v>2</v>
      </c>
      <c r="C19" s="816" t="s">
        <v>3</v>
      </c>
      <c r="D19" s="817" t="s">
        <v>19</v>
      </c>
      <c r="E19" s="817"/>
      <c r="F19" s="817"/>
      <c r="G19" s="818" t="s">
        <v>7</v>
      </c>
      <c r="H19" s="819"/>
      <c r="I19" s="819"/>
      <c r="J19" s="819"/>
      <c r="K19" s="819"/>
      <c r="L19" s="820"/>
      <c r="M19" s="816" t="s">
        <v>1</v>
      </c>
      <c r="N19" s="161"/>
      <c r="O19" s="149"/>
      <c r="P19" s="149"/>
      <c r="Q19" s="149"/>
      <c r="R19" s="149"/>
      <c r="S19" s="149"/>
      <c r="T19" s="149"/>
      <c r="U19" s="149"/>
      <c r="V19" s="150"/>
      <c r="W19" s="150"/>
      <c r="X19" s="150"/>
      <c r="Y19" s="149"/>
      <c r="Z19" s="150"/>
      <c r="AA19" s="150"/>
      <c r="AB19" s="150"/>
      <c r="AC19" s="161"/>
      <c r="AD19" s="161"/>
      <c r="AE19" s="161"/>
      <c r="AF19" s="161"/>
      <c r="AG19" s="161"/>
    </row>
    <row r="20" spans="1:33" ht="30">
      <c r="A20" s="816"/>
      <c r="B20" s="816"/>
      <c r="C20" s="816"/>
      <c r="D20" s="165" t="s">
        <v>20</v>
      </c>
      <c r="E20" s="165" t="s">
        <v>21</v>
      </c>
      <c r="F20" s="165" t="s">
        <v>34</v>
      </c>
      <c r="G20" s="166">
        <v>2020</v>
      </c>
      <c r="H20" s="166">
        <v>2021</v>
      </c>
      <c r="I20" s="166">
        <v>2022</v>
      </c>
      <c r="J20" s="166">
        <v>2023</v>
      </c>
      <c r="K20" s="166">
        <v>2024</v>
      </c>
      <c r="L20" s="166" t="s">
        <v>376</v>
      </c>
      <c r="M20" s="816"/>
      <c r="N20" s="161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61"/>
      <c r="AD20" s="161"/>
      <c r="AE20" s="161"/>
      <c r="AF20" s="161"/>
      <c r="AG20" s="161"/>
    </row>
    <row r="21" spans="1:33">
      <c r="A21" s="800" t="s">
        <v>4</v>
      </c>
      <c r="B21" s="800"/>
      <c r="C21" s="800"/>
      <c r="D21" s="800"/>
      <c r="E21" s="800"/>
      <c r="F21" s="800"/>
      <c r="G21" s="800"/>
      <c r="H21" s="800"/>
      <c r="I21" s="800"/>
      <c r="J21" s="800"/>
      <c r="K21" s="800"/>
      <c r="L21" s="800"/>
      <c r="M21" s="800"/>
      <c r="N21" s="161"/>
      <c r="O21" s="149"/>
      <c r="P21" s="149"/>
      <c r="Q21" s="149"/>
      <c r="R21" s="149"/>
      <c r="S21" s="149"/>
      <c r="T21" s="149"/>
      <c r="U21" s="149"/>
      <c r="V21" s="150"/>
      <c r="W21" s="150"/>
      <c r="X21" s="150"/>
      <c r="Y21" s="149"/>
      <c r="Z21" s="150"/>
      <c r="AA21" s="150"/>
      <c r="AB21" s="150"/>
      <c r="AC21" s="161"/>
      <c r="AD21" s="161"/>
      <c r="AE21" s="161"/>
      <c r="AF21" s="161"/>
      <c r="AG21" s="161"/>
    </row>
    <row r="22" spans="1:33" ht="15" customHeight="1">
      <c r="A22" s="218">
        <v>1</v>
      </c>
      <c r="B22" s="168" t="s">
        <v>117</v>
      </c>
      <c r="C22" s="219" t="s">
        <v>118</v>
      </c>
      <c r="D22" s="167" t="s">
        <v>35</v>
      </c>
      <c r="E22" s="167" t="s">
        <v>119</v>
      </c>
      <c r="F22" s="167" t="s">
        <v>35</v>
      </c>
      <c r="G22" s="220">
        <v>4</v>
      </c>
      <c r="H22" s="220">
        <v>6</v>
      </c>
      <c r="I22" s="167">
        <v>6</v>
      </c>
      <c r="J22" s="167">
        <v>6</v>
      </c>
      <c r="K22" s="167">
        <v>6</v>
      </c>
      <c r="L22" s="167">
        <v>6</v>
      </c>
      <c r="M22" s="167" t="s">
        <v>31</v>
      </c>
      <c r="N22" s="161"/>
      <c r="O22" s="149"/>
      <c r="P22" s="149"/>
      <c r="Q22" s="149"/>
      <c r="R22" s="149"/>
      <c r="S22" s="149"/>
      <c r="T22" s="149"/>
      <c r="U22" s="149"/>
      <c r="V22" s="150"/>
      <c r="W22" s="150"/>
      <c r="X22" s="150"/>
      <c r="Y22" s="149"/>
      <c r="Z22" s="150"/>
      <c r="AA22" s="150"/>
      <c r="AB22" s="150"/>
      <c r="AC22" s="161"/>
      <c r="AD22" s="161"/>
      <c r="AE22" s="161"/>
      <c r="AF22" s="161"/>
      <c r="AG22" s="161"/>
    </row>
    <row r="23" spans="1:33" ht="15" customHeight="1">
      <c r="A23" s="221">
        <v>2</v>
      </c>
      <c r="B23" s="222" t="s">
        <v>120</v>
      </c>
      <c r="C23" s="223" t="s">
        <v>121</v>
      </c>
      <c r="D23" s="167" t="s">
        <v>35</v>
      </c>
      <c r="E23" s="167" t="s">
        <v>65</v>
      </c>
      <c r="F23" s="167" t="s">
        <v>35</v>
      </c>
      <c r="G23" s="224">
        <v>1</v>
      </c>
      <c r="H23" s="224">
        <v>2</v>
      </c>
      <c r="I23" s="174">
        <v>2</v>
      </c>
      <c r="J23" s="174">
        <v>2</v>
      </c>
      <c r="K23" s="174">
        <v>2</v>
      </c>
      <c r="L23" s="174">
        <v>2</v>
      </c>
      <c r="M23" s="167" t="s">
        <v>31</v>
      </c>
      <c r="N23" s="161"/>
      <c r="O23" s="151"/>
      <c r="P23" s="151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61"/>
      <c r="AD23" s="161"/>
      <c r="AE23" s="161"/>
      <c r="AF23" s="161"/>
      <c r="AG23" s="161"/>
    </row>
    <row r="24" spans="1:33" ht="15" customHeight="1">
      <c r="A24" s="218">
        <v>3</v>
      </c>
      <c r="B24" s="222" t="s">
        <v>122</v>
      </c>
      <c r="C24" s="223" t="s">
        <v>123</v>
      </c>
      <c r="D24" s="167" t="s">
        <v>35</v>
      </c>
      <c r="E24" s="167" t="s">
        <v>65</v>
      </c>
      <c r="F24" s="167" t="s">
        <v>35</v>
      </c>
      <c r="G24" s="224">
        <v>2</v>
      </c>
      <c r="H24" s="224">
        <v>3</v>
      </c>
      <c r="I24" s="174">
        <v>3</v>
      </c>
      <c r="J24" s="174">
        <v>3</v>
      </c>
      <c r="K24" s="174">
        <v>3</v>
      </c>
      <c r="L24" s="174">
        <v>3</v>
      </c>
      <c r="M24" s="167" t="s">
        <v>31</v>
      </c>
      <c r="N24" s="161"/>
      <c r="O24" s="151"/>
      <c r="P24" s="151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61"/>
      <c r="AD24" s="161"/>
      <c r="AE24" s="161"/>
      <c r="AF24" s="161"/>
      <c r="AG24" s="161"/>
    </row>
    <row r="25" spans="1:33" ht="15" customHeight="1">
      <c r="A25" s="221">
        <v>4</v>
      </c>
      <c r="B25" s="222" t="s">
        <v>124</v>
      </c>
      <c r="C25" s="223" t="s">
        <v>125</v>
      </c>
      <c r="D25" s="167" t="s">
        <v>35</v>
      </c>
      <c r="E25" s="167" t="s">
        <v>65</v>
      </c>
      <c r="F25" s="167" t="s">
        <v>35</v>
      </c>
      <c r="G25" s="224">
        <v>3</v>
      </c>
      <c r="H25" s="224">
        <v>4</v>
      </c>
      <c r="I25" s="174">
        <v>5</v>
      </c>
      <c r="J25" s="174">
        <v>5</v>
      </c>
      <c r="K25" s="174">
        <v>5</v>
      </c>
      <c r="L25" s="174">
        <v>5</v>
      </c>
      <c r="M25" s="167" t="s">
        <v>31</v>
      </c>
      <c r="N25" s="161"/>
      <c r="O25" s="152"/>
      <c r="P25" s="152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61"/>
      <c r="AD25" s="161"/>
      <c r="AE25" s="161"/>
      <c r="AF25" s="161"/>
      <c r="AG25" s="161"/>
    </row>
    <row r="26" spans="1:33" ht="15" customHeight="1">
      <c r="A26" s="218">
        <v>5</v>
      </c>
      <c r="B26" s="222" t="s">
        <v>126</v>
      </c>
      <c r="C26" s="223" t="s">
        <v>127</v>
      </c>
      <c r="D26" s="167" t="s">
        <v>35</v>
      </c>
      <c r="E26" s="167" t="s">
        <v>66</v>
      </c>
      <c r="F26" s="167" t="s">
        <v>35</v>
      </c>
      <c r="G26" s="224">
        <v>20</v>
      </c>
      <c r="H26" s="224">
        <v>21</v>
      </c>
      <c r="I26" s="174">
        <v>22</v>
      </c>
      <c r="J26" s="174">
        <v>22</v>
      </c>
      <c r="K26" s="174">
        <v>22</v>
      </c>
      <c r="L26" s="174">
        <v>22</v>
      </c>
      <c r="M26" s="167" t="s">
        <v>31</v>
      </c>
      <c r="N26" s="161"/>
      <c r="O26" s="152"/>
      <c r="P26" s="152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61"/>
      <c r="AD26" s="161"/>
      <c r="AE26" s="161"/>
      <c r="AF26" s="161"/>
      <c r="AG26" s="161"/>
    </row>
    <row r="27" spans="1:33" ht="15" customHeight="1">
      <c r="A27" s="221">
        <v>6</v>
      </c>
      <c r="B27" s="222" t="s">
        <v>128</v>
      </c>
      <c r="C27" s="223" t="s">
        <v>129</v>
      </c>
      <c r="D27" s="167" t="s">
        <v>35</v>
      </c>
      <c r="E27" s="167" t="s">
        <v>130</v>
      </c>
      <c r="F27" s="167" t="s">
        <v>35</v>
      </c>
      <c r="G27" s="224">
        <v>6</v>
      </c>
      <c r="H27" s="224">
        <v>7</v>
      </c>
      <c r="I27" s="174">
        <v>8</v>
      </c>
      <c r="J27" s="174">
        <v>8</v>
      </c>
      <c r="K27" s="174">
        <v>8</v>
      </c>
      <c r="L27" s="174">
        <v>8</v>
      </c>
      <c r="M27" s="167" t="s">
        <v>31</v>
      </c>
      <c r="N27" s="161"/>
      <c r="O27" s="151"/>
      <c r="P27" s="151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61"/>
      <c r="AD27" s="161"/>
      <c r="AE27" s="161"/>
      <c r="AF27" s="161"/>
      <c r="AG27" s="161"/>
    </row>
    <row r="28" spans="1:33" ht="15" customHeight="1">
      <c r="A28" s="218">
        <v>7</v>
      </c>
      <c r="B28" s="222" t="s">
        <v>131</v>
      </c>
      <c r="C28" s="223" t="s">
        <v>132</v>
      </c>
      <c r="D28" s="167" t="s">
        <v>35</v>
      </c>
      <c r="E28" s="167" t="s">
        <v>65</v>
      </c>
      <c r="F28" s="167" t="s">
        <v>35</v>
      </c>
      <c r="G28" s="224">
        <v>3</v>
      </c>
      <c r="H28" s="224">
        <v>3</v>
      </c>
      <c r="I28" s="174">
        <v>4</v>
      </c>
      <c r="J28" s="174">
        <v>4</v>
      </c>
      <c r="K28" s="174">
        <v>4</v>
      </c>
      <c r="L28" s="174">
        <v>4</v>
      </c>
      <c r="M28" s="167" t="s">
        <v>31</v>
      </c>
      <c r="N28" s="161"/>
      <c r="O28" s="151"/>
      <c r="P28" s="151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61"/>
      <c r="AD28" s="161"/>
      <c r="AE28" s="161"/>
      <c r="AF28" s="161"/>
      <c r="AG28" s="161"/>
    </row>
    <row r="29" spans="1:33" ht="15" customHeight="1">
      <c r="A29" s="221">
        <v>8</v>
      </c>
      <c r="B29" s="222" t="s">
        <v>133</v>
      </c>
      <c r="C29" s="223" t="s">
        <v>134</v>
      </c>
      <c r="D29" s="167" t="s">
        <v>35</v>
      </c>
      <c r="E29" s="167" t="s">
        <v>65</v>
      </c>
      <c r="F29" s="167" t="s">
        <v>35</v>
      </c>
      <c r="G29" s="224">
        <v>27</v>
      </c>
      <c r="H29" s="224">
        <v>28</v>
      </c>
      <c r="I29" s="174">
        <v>29</v>
      </c>
      <c r="J29" s="174">
        <v>29</v>
      </c>
      <c r="K29" s="174">
        <v>29</v>
      </c>
      <c r="L29" s="174">
        <v>29</v>
      </c>
      <c r="M29" s="167" t="s">
        <v>31</v>
      </c>
      <c r="N29" s="161"/>
      <c r="O29" s="151"/>
      <c r="P29" s="151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61"/>
      <c r="AD29" s="161"/>
      <c r="AE29" s="161"/>
      <c r="AF29" s="161"/>
      <c r="AG29" s="161"/>
    </row>
    <row r="30" spans="1:33" ht="15" customHeight="1">
      <c r="A30" s="218">
        <v>9</v>
      </c>
      <c r="B30" s="222" t="s">
        <v>135</v>
      </c>
      <c r="C30" s="223" t="s">
        <v>136</v>
      </c>
      <c r="D30" s="167" t="s">
        <v>35</v>
      </c>
      <c r="E30" s="167" t="s">
        <v>65</v>
      </c>
      <c r="F30" s="167" t="s">
        <v>35</v>
      </c>
      <c r="G30" s="224">
        <v>42</v>
      </c>
      <c r="H30" s="224">
        <v>44</v>
      </c>
      <c r="I30" s="174">
        <v>45</v>
      </c>
      <c r="J30" s="174">
        <v>45</v>
      </c>
      <c r="K30" s="174">
        <v>45</v>
      </c>
      <c r="L30" s="174">
        <v>45</v>
      </c>
      <c r="M30" s="167" t="s">
        <v>31</v>
      </c>
      <c r="N30" s="161"/>
      <c r="O30" s="151"/>
      <c r="P30" s="151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61"/>
      <c r="AD30" s="161"/>
      <c r="AE30" s="161"/>
      <c r="AF30" s="161"/>
      <c r="AG30" s="161"/>
    </row>
    <row r="31" spans="1:33" ht="15" customHeight="1">
      <c r="A31" s="221">
        <v>10</v>
      </c>
      <c r="B31" s="222" t="s">
        <v>137</v>
      </c>
      <c r="C31" s="223" t="s">
        <v>138</v>
      </c>
      <c r="D31" s="167" t="s">
        <v>35</v>
      </c>
      <c r="E31" s="167" t="s">
        <v>65</v>
      </c>
      <c r="F31" s="167" t="s">
        <v>35</v>
      </c>
      <c r="G31" s="224">
        <v>12</v>
      </c>
      <c r="H31" s="224">
        <v>13</v>
      </c>
      <c r="I31" s="174">
        <v>14</v>
      </c>
      <c r="J31" s="174">
        <v>14</v>
      </c>
      <c r="K31" s="174">
        <v>14</v>
      </c>
      <c r="L31" s="174">
        <v>14</v>
      </c>
      <c r="M31" s="167" t="s">
        <v>31</v>
      </c>
      <c r="N31" s="161"/>
      <c r="O31" s="154"/>
      <c r="P31" s="154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61"/>
      <c r="AD31" s="161"/>
      <c r="AE31" s="161"/>
      <c r="AF31" s="161"/>
      <c r="AG31" s="161"/>
    </row>
    <row r="32" spans="1:33" ht="15" customHeight="1">
      <c r="A32" s="218">
        <v>11</v>
      </c>
      <c r="B32" s="222" t="s">
        <v>139</v>
      </c>
      <c r="C32" s="223" t="s">
        <v>140</v>
      </c>
      <c r="D32" s="167" t="s">
        <v>35</v>
      </c>
      <c r="E32" s="167" t="s">
        <v>65</v>
      </c>
      <c r="F32" s="167" t="s">
        <v>35</v>
      </c>
      <c r="G32" s="224">
        <v>6</v>
      </c>
      <c r="H32" s="224">
        <v>6</v>
      </c>
      <c r="I32" s="174">
        <v>8</v>
      </c>
      <c r="J32" s="174">
        <v>8</v>
      </c>
      <c r="K32" s="174">
        <v>8</v>
      </c>
      <c r="L32" s="174">
        <v>8</v>
      </c>
      <c r="M32" s="167" t="s">
        <v>31</v>
      </c>
      <c r="N32" s="161"/>
      <c r="O32" s="154"/>
      <c r="P32" s="154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61"/>
      <c r="AD32" s="161"/>
      <c r="AE32" s="161"/>
      <c r="AF32" s="161"/>
      <c r="AG32" s="161"/>
    </row>
    <row r="33" spans="1:33" ht="15" customHeight="1">
      <c r="A33" s="221">
        <v>12</v>
      </c>
      <c r="B33" s="222" t="s">
        <v>141</v>
      </c>
      <c r="C33" s="223" t="s">
        <v>142</v>
      </c>
      <c r="D33" s="167" t="s">
        <v>35</v>
      </c>
      <c r="E33" s="167" t="s">
        <v>119</v>
      </c>
      <c r="F33" s="167" t="s">
        <v>35</v>
      </c>
      <c r="G33" s="224">
        <v>2</v>
      </c>
      <c r="H33" s="224">
        <v>2</v>
      </c>
      <c r="I33" s="174">
        <v>3</v>
      </c>
      <c r="J33" s="174">
        <v>3</v>
      </c>
      <c r="K33" s="174">
        <v>3</v>
      </c>
      <c r="L33" s="174">
        <v>3</v>
      </c>
      <c r="M33" s="167" t="s">
        <v>31</v>
      </c>
      <c r="N33" s="161"/>
      <c r="O33" s="154"/>
      <c r="P33" s="154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61"/>
      <c r="AD33" s="161"/>
      <c r="AE33" s="161"/>
      <c r="AF33" s="161"/>
      <c r="AG33" s="161"/>
    </row>
    <row r="34" spans="1:33" ht="15" customHeight="1">
      <c r="A34" s="218">
        <v>13</v>
      </c>
      <c r="B34" s="222" t="s">
        <v>143</v>
      </c>
      <c r="C34" s="223" t="s">
        <v>144</v>
      </c>
      <c r="D34" s="167" t="s">
        <v>35</v>
      </c>
      <c r="E34" s="167" t="s">
        <v>65</v>
      </c>
      <c r="F34" s="167" t="s">
        <v>35</v>
      </c>
      <c r="G34" s="224">
        <v>1</v>
      </c>
      <c r="H34" s="224">
        <v>2</v>
      </c>
      <c r="I34" s="174">
        <v>2</v>
      </c>
      <c r="J34" s="174">
        <v>2</v>
      </c>
      <c r="K34" s="174">
        <v>2</v>
      </c>
      <c r="L34" s="174">
        <v>2</v>
      </c>
      <c r="M34" s="167" t="s">
        <v>31</v>
      </c>
      <c r="N34" s="161"/>
      <c r="O34" s="154"/>
      <c r="P34" s="154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61"/>
      <c r="AD34" s="161"/>
      <c r="AE34" s="161"/>
      <c r="AF34" s="161"/>
      <c r="AG34" s="161"/>
    </row>
    <row r="35" spans="1:33" ht="15" customHeight="1">
      <c r="A35" s="221">
        <v>14</v>
      </c>
      <c r="B35" s="222" t="s">
        <v>145</v>
      </c>
      <c r="C35" s="223" t="s">
        <v>146</v>
      </c>
      <c r="D35" s="167" t="s">
        <v>35</v>
      </c>
      <c r="E35" s="167" t="s">
        <v>65</v>
      </c>
      <c r="F35" s="167" t="s">
        <v>35</v>
      </c>
      <c r="G35" s="224">
        <v>2</v>
      </c>
      <c r="H35" s="224">
        <v>2</v>
      </c>
      <c r="I35" s="174">
        <v>3</v>
      </c>
      <c r="J35" s="174">
        <v>3</v>
      </c>
      <c r="K35" s="174">
        <v>3</v>
      </c>
      <c r="L35" s="174">
        <v>3</v>
      </c>
      <c r="M35" s="167" t="s">
        <v>31</v>
      </c>
      <c r="N35" s="161"/>
      <c r="O35" s="154"/>
      <c r="P35" s="154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61"/>
      <c r="AD35" s="161"/>
      <c r="AE35" s="161"/>
      <c r="AF35" s="161"/>
      <c r="AG35" s="161"/>
    </row>
    <row r="36" spans="1:33" ht="15" customHeight="1">
      <c r="A36" s="218">
        <v>15</v>
      </c>
      <c r="B36" s="222" t="s">
        <v>147</v>
      </c>
      <c r="C36" s="223" t="s">
        <v>148</v>
      </c>
      <c r="D36" s="167" t="s">
        <v>35</v>
      </c>
      <c r="E36" s="167" t="s">
        <v>65</v>
      </c>
      <c r="F36" s="167" t="s">
        <v>35</v>
      </c>
      <c r="G36" s="224">
        <v>6</v>
      </c>
      <c r="H36" s="224">
        <v>7</v>
      </c>
      <c r="I36" s="174">
        <v>8</v>
      </c>
      <c r="J36" s="174">
        <v>8</v>
      </c>
      <c r="K36" s="174">
        <v>8</v>
      </c>
      <c r="L36" s="174">
        <v>8</v>
      </c>
      <c r="M36" s="167" t="s">
        <v>31</v>
      </c>
      <c r="N36" s="161"/>
      <c r="O36" s="154"/>
      <c r="P36" s="154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61"/>
      <c r="AD36" s="161"/>
      <c r="AE36" s="161"/>
      <c r="AF36" s="161"/>
      <c r="AG36" s="161"/>
    </row>
    <row r="37" spans="1:33" ht="15" customHeight="1">
      <c r="A37" s="221">
        <v>16</v>
      </c>
      <c r="B37" s="222" t="s">
        <v>149</v>
      </c>
      <c r="C37" s="223" t="s">
        <v>150</v>
      </c>
      <c r="D37" s="167" t="s">
        <v>35</v>
      </c>
      <c r="E37" s="167" t="s">
        <v>119</v>
      </c>
      <c r="F37" s="167" t="s">
        <v>35</v>
      </c>
      <c r="G37" s="224">
        <v>2</v>
      </c>
      <c r="H37" s="224">
        <v>2</v>
      </c>
      <c r="I37" s="174">
        <v>3</v>
      </c>
      <c r="J37" s="174">
        <v>3</v>
      </c>
      <c r="K37" s="174">
        <v>3</v>
      </c>
      <c r="L37" s="174">
        <v>3</v>
      </c>
      <c r="M37" s="167" t="s">
        <v>31</v>
      </c>
      <c r="N37" s="161"/>
      <c r="O37" s="154"/>
      <c r="P37" s="154"/>
      <c r="Q37" s="150"/>
      <c r="R37" s="155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61"/>
      <c r="AD37" s="161"/>
      <c r="AE37" s="161"/>
      <c r="AF37" s="161"/>
      <c r="AG37" s="161"/>
    </row>
    <row r="38" spans="1:33" ht="15" customHeight="1">
      <c r="A38" s="218">
        <v>17</v>
      </c>
      <c r="B38" s="222" t="s">
        <v>151</v>
      </c>
      <c r="C38" s="223" t="s">
        <v>152</v>
      </c>
      <c r="D38" s="167" t="s">
        <v>35</v>
      </c>
      <c r="E38" s="167" t="s">
        <v>65</v>
      </c>
      <c r="F38" s="167" t="s">
        <v>35</v>
      </c>
      <c r="G38" s="224">
        <v>5</v>
      </c>
      <c r="H38" s="224">
        <v>6</v>
      </c>
      <c r="I38" s="174">
        <v>7</v>
      </c>
      <c r="J38" s="174">
        <v>7</v>
      </c>
      <c r="K38" s="174">
        <v>7</v>
      </c>
      <c r="L38" s="174">
        <v>7</v>
      </c>
      <c r="M38" s="167" t="s">
        <v>31</v>
      </c>
      <c r="N38" s="161"/>
      <c r="O38" s="154"/>
      <c r="P38" s="154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61"/>
      <c r="AD38" s="161"/>
      <c r="AE38" s="161"/>
      <c r="AF38" s="161"/>
      <c r="AG38" s="161"/>
    </row>
    <row r="39" spans="1:33" ht="15" customHeight="1">
      <c r="A39" s="221">
        <v>18</v>
      </c>
      <c r="B39" s="222" t="s">
        <v>153</v>
      </c>
      <c r="C39" s="223" t="s">
        <v>154</v>
      </c>
      <c r="D39" s="167" t="s">
        <v>35</v>
      </c>
      <c r="E39" s="167" t="s">
        <v>65</v>
      </c>
      <c r="F39" s="167" t="s">
        <v>35</v>
      </c>
      <c r="G39" s="224">
        <v>4</v>
      </c>
      <c r="H39" s="224">
        <v>4</v>
      </c>
      <c r="I39" s="174">
        <v>5</v>
      </c>
      <c r="J39" s="174">
        <v>5</v>
      </c>
      <c r="K39" s="174">
        <v>5</v>
      </c>
      <c r="L39" s="174">
        <v>5</v>
      </c>
      <c r="M39" s="167" t="s">
        <v>31</v>
      </c>
      <c r="N39" s="161"/>
      <c r="O39" s="156"/>
      <c r="P39" s="156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61"/>
      <c r="AD39" s="161"/>
      <c r="AE39" s="161"/>
      <c r="AF39" s="161"/>
      <c r="AG39" s="161"/>
    </row>
    <row r="40" spans="1:33" ht="15" customHeight="1">
      <c r="A40" s="218">
        <v>19</v>
      </c>
      <c r="B40" s="222" t="s">
        <v>155</v>
      </c>
      <c r="C40" s="223" t="s">
        <v>156</v>
      </c>
      <c r="D40" s="167" t="s">
        <v>35</v>
      </c>
      <c r="E40" s="167" t="s">
        <v>119</v>
      </c>
      <c r="F40" s="167" t="s">
        <v>35</v>
      </c>
      <c r="G40" s="224">
        <v>32</v>
      </c>
      <c r="H40" s="224">
        <v>34</v>
      </c>
      <c r="I40" s="174">
        <v>35</v>
      </c>
      <c r="J40" s="174">
        <v>35</v>
      </c>
      <c r="K40" s="174">
        <v>35</v>
      </c>
      <c r="L40" s="174">
        <v>35</v>
      </c>
      <c r="M40" s="167" t="s">
        <v>31</v>
      </c>
      <c r="N40" s="161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61"/>
      <c r="AD40" s="161"/>
      <c r="AE40" s="161"/>
      <c r="AF40" s="161"/>
      <c r="AG40" s="161"/>
    </row>
    <row r="41" spans="1:33" ht="15" customHeight="1">
      <c r="A41" s="221">
        <v>20</v>
      </c>
      <c r="B41" s="222" t="s">
        <v>157</v>
      </c>
      <c r="C41" s="223" t="s">
        <v>158</v>
      </c>
      <c r="D41" s="167" t="s">
        <v>35</v>
      </c>
      <c r="E41" s="167" t="s">
        <v>65</v>
      </c>
      <c r="F41" s="167" t="s">
        <v>35</v>
      </c>
      <c r="G41" s="224">
        <v>3</v>
      </c>
      <c r="H41" s="224">
        <v>4</v>
      </c>
      <c r="I41" s="174">
        <v>5</v>
      </c>
      <c r="J41" s="174">
        <v>5</v>
      </c>
      <c r="K41" s="174">
        <v>5</v>
      </c>
      <c r="L41" s="174">
        <v>5</v>
      </c>
      <c r="M41" s="167" t="s">
        <v>31</v>
      </c>
      <c r="N41" s="161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61"/>
      <c r="AD41" s="161"/>
      <c r="AE41" s="161"/>
      <c r="AF41" s="161"/>
      <c r="AG41" s="161"/>
    </row>
    <row r="42" spans="1:33" ht="15" customHeight="1">
      <c r="A42" s="218">
        <v>21</v>
      </c>
      <c r="B42" s="222" t="s">
        <v>159</v>
      </c>
      <c r="C42" s="223" t="s">
        <v>160</v>
      </c>
      <c r="D42" s="167" t="s">
        <v>35</v>
      </c>
      <c r="E42" s="167" t="s">
        <v>65</v>
      </c>
      <c r="F42" s="167" t="s">
        <v>35</v>
      </c>
      <c r="G42" s="224">
        <v>4</v>
      </c>
      <c r="H42" s="224">
        <v>4</v>
      </c>
      <c r="I42" s="174">
        <v>4</v>
      </c>
      <c r="J42" s="174">
        <v>4</v>
      </c>
      <c r="K42" s="174">
        <v>4</v>
      </c>
      <c r="L42" s="174">
        <v>4</v>
      </c>
      <c r="M42" s="167" t="s">
        <v>31</v>
      </c>
      <c r="N42" s="161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61"/>
      <c r="AD42" s="161"/>
      <c r="AE42" s="161"/>
      <c r="AF42" s="161"/>
      <c r="AG42" s="161"/>
    </row>
    <row r="43" spans="1:33" ht="15" customHeight="1">
      <c r="A43" s="221">
        <v>22</v>
      </c>
      <c r="B43" s="222" t="s">
        <v>161</v>
      </c>
      <c r="C43" s="223" t="s">
        <v>162</v>
      </c>
      <c r="D43" s="167" t="s">
        <v>35</v>
      </c>
      <c r="E43" s="167" t="s">
        <v>65</v>
      </c>
      <c r="F43" s="167" t="s">
        <v>35</v>
      </c>
      <c r="G43" s="224">
        <v>29</v>
      </c>
      <c r="H43" s="224">
        <v>31</v>
      </c>
      <c r="I43" s="174">
        <v>32</v>
      </c>
      <c r="J43" s="174">
        <v>32</v>
      </c>
      <c r="K43" s="174">
        <v>32</v>
      </c>
      <c r="L43" s="174">
        <v>32</v>
      </c>
      <c r="M43" s="167" t="s">
        <v>31</v>
      </c>
      <c r="N43" s="161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61"/>
      <c r="AD43" s="161"/>
      <c r="AE43" s="161"/>
      <c r="AF43" s="161"/>
      <c r="AG43" s="161"/>
    </row>
    <row r="44" spans="1:33" ht="15" customHeight="1">
      <c r="A44" s="218">
        <v>23</v>
      </c>
      <c r="B44" s="222" t="s">
        <v>163</v>
      </c>
      <c r="C44" s="223" t="s">
        <v>164</v>
      </c>
      <c r="D44" s="167" t="s">
        <v>35</v>
      </c>
      <c r="E44" s="167" t="s">
        <v>65</v>
      </c>
      <c r="F44" s="167" t="s">
        <v>35</v>
      </c>
      <c r="G44" s="224">
        <v>19</v>
      </c>
      <c r="H44" s="224">
        <v>20</v>
      </c>
      <c r="I44" s="174">
        <v>21</v>
      </c>
      <c r="J44" s="174">
        <v>21</v>
      </c>
      <c r="K44" s="174">
        <v>21</v>
      </c>
      <c r="L44" s="174">
        <v>21</v>
      </c>
      <c r="M44" s="167" t="s">
        <v>31</v>
      </c>
      <c r="N44" s="161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61"/>
      <c r="AD44" s="161"/>
      <c r="AE44" s="161"/>
      <c r="AF44" s="161"/>
      <c r="AG44" s="161"/>
    </row>
    <row r="45" spans="1:33" ht="15" customHeight="1">
      <c r="A45" s="221">
        <v>24</v>
      </c>
      <c r="B45" s="222" t="s">
        <v>165</v>
      </c>
      <c r="C45" s="223" t="s">
        <v>166</v>
      </c>
      <c r="D45" s="167" t="s">
        <v>35</v>
      </c>
      <c r="E45" s="167" t="s">
        <v>65</v>
      </c>
      <c r="F45" s="167" t="s">
        <v>35</v>
      </c>
      <c r="G45" s="224">
        <v>7</v>
      </c>
      <c r="H45" s="224">
        <v>7</v>
      </c>
      <c r="I45" s="174">
        <v>7</v>
      </c>
      <c r="J45" s="174">
        <v>7</v>
      </c>
      <c r="K45" s="174">
        <v>7</v>
      </c>
      <c r="L45" s="174">
        <v>7</v>
      </c>
      <c r="M45" s="167" t="s">
        <v>31</v>
      </c>
      <c r="N45" s="161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61"/>
      <c r="AD45" s="161"/>
      <c r="AE45" s="161"/>
      <c r="AF45" s="161"/>
      <c r="AG45" s="161"/>
    </row>
    <row r="46" spans="1:33" ht="15" customHeight="1">
      <c r="A46" s="218">
        <v>25</v>
      </c>
      <c r="B46" s="222" t="s">
        <v>167</v>
      </c>
      <c r="C46" s="182" t="s">
        <v>168</v>
      </c>
      <c r="D46" s="167" t="s">
        <v>35</v>
      </c>
      <c r="E46" s="225" t="s">
        <v>65</v>
      </c>
      <c r="F46" s="225" t="s">
        <v>35</v>
      </c>
      <c r="G46" s="174">
        <v>0</v>
      </c>
      <c r="H46" s="224">
        <v>7</v>
      </c>
      <c r="I46" s="174">
        <v>8</v>
      </c>
      <c r="J46" s="174">
        <v>8</v>
      </c>
      <c r="K46" s="174">
        <v>8</v>
      </c>
      <c r="L46" s="174">
        <v>8</v>
      </c>
      <c r="M46" s="167" t="s">
        <v>31</v>
      </c>
      <c r="N46" s="161"/>
      <c r="O46" s="150" t="s">
        <v>23</v>
      </c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61"/>
      <c r="AD46" s="161"/>
      <c r="AE46" s="161"/>
      <c r="AF46" s="161"/>
      <c r="AG46" s="161"/>
    </row>
    <row r="47" spans="1:33" ht="15" customHeight="1">
      <c r="A47" s="221">
        <v>26</v>
      </c>
      <c r="B47" s="226" t="s">
        <v>169</v>
      </c>
      <c r="C47" s="205" t="s">
        <v>170</v>
      </c>
      <c r="D47" s="167" t="s">
        <v>35</v>
      </c>
      <c r="E47" s="171" t="s">
        <v>119</v>
      </c>
      <c r="F47" s="171" t="s">
        <v>35</v>
      </c>
      <c r="G47" s="227">
        <v>0</v>
      </c>
      <c r="H47" s="228">
        <v>0</v>
      </c>
      <c r="I47" s="203">
        <v>0</v>
      </c>
      <c r="J47" s="203">
        <v>9</v>
      </c>
      <c r="K47" s="203">
        <v>9</v>
      </c>
      <c r="L47" s="203">
        <v>9</v>
      </c>
      <c r="M47" s="225" t="s">
        <v>31</v>
      </c>
      <c r="N47" s="161"/>
      <c r="O47" s="150" t="s">
        <v>37</v>
      </c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61"/>
      <c r="AD47" s="161"/>
      <c r="AE47" s="161"/>
      <c r="AF47" s="161"/>
      <c r="AG47" s="161"/>
    </row>
    <row r="48" spans="1:33" ht="15" customHeight="1">
      <c r="A48" s="801" t="s">
        <v>6</v>
      </c>
      <c r="B48" s="802"/>
      <c r="C48" s="802"/>
      <c r="D48" s="802"/>
      <c r="E48" s="802"/>
      <c r="F48" s="802"/>
      <c r="G48" s="802"/>
      <c r="H48" s="802"/>
      <c r="I48" s="802"/>
      <c r="J48" s="802"/>
      <c r="K48" s="802"/>
      <c r="L48" s="802"/>
      <c r="M48" s="803"/>
      <c r="N48" s="161"/>
      <c r="O48" s="150" t="s">
        <v>38</v>
      </c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61"/>
      <c r="AD48" s="161"/>
      <c r="AE48" s="161"/>
      <c r="AF48" s="161"/>
      <c r="AG48" s="161"/>
    </row>
    <row r="49" spans="1:33" ht="15" customHeight="1">
      <c r="A49" s="184"/>
      <c r="B49" s="184" t="s">
        <v>107</v>
      </c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61"/>
      <c r="O49" s="150" t="s">
        <v>39</v>
      </c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61"/>
      <c r="AD49" s="161"/>
      <c r="AE49" s="161"/>
      <c r="AF49" s="161"/>
      <c r="AG49" s="161"/>
    </row>
    <row r="50" spans="1:33" ht="15" customHeight="1">
      <c r="A50" s="218">
        <v>1</v>
      </c>
      <c r="B50" s="229" t="s">
        <v>171</v>
      </c>
      <c r="C50" s="230" t="s">
        <v>172</v>
      </c>
      <c r="D50" s="167" t="s">
        <v>35</v>
      </c>
      <c r="E50" s="167" t="s">
        <v>65</v>
      </c>
      <c r="F50" s="167" t="s">
        <v>35</v>
      </c>
      <c r="G50" s="220">
        <v>0</v>
      </c>
      <c r="H50" s="220">
        <v>0</v>
      </c>
      <c r="I50" s="167">
        <v>0</v>
      </c>
      <c r="J50" s="167">
        <v>9</v>
      </c>
      <c r="K50" s="167">
        <v>9</v>
      </c>
      <c r="L50" s="167">
        <v>9</v>
      </c>
      <c r="M50" s="167" t="s">
        <v>32</v>
      </c>
      <c r="N50" s="161"/>
      <c r="O50" s="150" t="s">
        <v>40</v>
      </c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61"/>
      <c r="AD50" s="161"/>
      <c r="AE50" s="161"/>
      <c r="AF50" s="161"/>
      <c r="AG50" s="161"/>
    </row>
    <row r="51" spans="1:33" ht="15" customHeight="1">
      <c r="A51" s="218">
        <v>2</v>
      </c>
      <c r="B51" s="185" t="s">
        <v>173</v>
      </c>
      <c r="C51" s="186" t="s">
        <v>174</v>
      </c>
      <c r="D51" s="167" t="s">
        <v>35</v>
      </c>
      <c r="E51" s="167" t="s">
        <v>65</v>
      </c>
      <c r="F51" s="167" t="s">
        <v>35</v>
      </c>
      <c r="G51" s="167">
        <v>0</v>
      </c>
      <c r="H51" s="220">
        <v>2</v>
      </c>
      <c r="I51" s="167">
        <v>2</v>
      </c>
      <c r="J51" s="167">
        <v>8</v>
      </c>
      <c r="K51" s="167">
        <v>8</v>
      </c>
      <c r="L51" s="167">
        <v>8</v>
      </c>
      <c r="M51" s="167" t="s">
        <v>32</v>
      </c>
      <c r="N51" s="161"/>
      <c r="O51" s="150" t="s">
        <v>41</v>
      </c>
      <c r="P51" s="150"/>
      <c r="Q51" s="150"/>
      <c r="R51" s="150"/>
      <c r="S51" s="161"/>
      <c r="T51" s="150"/>
      <c r="U51" s="150"/>
      <c r="V51" s="150"/>
      <c r="W51" s="150"/>
      <c r="X51" s="150"/>
      <c r="Y51" s="150"/>
      <c r="Z51" s="150"/>
      <c r="AA51" s="150"/>
      <c r="AB51" s="150"/>
      <c r="AC51" s="161"/>
      <c r="AD51" s="161"/>
      <c r="AE51" s="161"/>
      <c r="AF51" s="161"/>
      <c r="AG51" s="161"/>
    </row>
    <row r="52" spans="1:33" ht="15" customHeight="1">
      <c r="A52" s="218">
        <v>3</v>
      </c>
      <c r="B52" s="175" t="s">
        <v>175</v>
      </c>
      <c r="C52" s="182" t="s">
        <v>176</v>
      </c>
      <c r="D52" s="167" t="s">
        <v>35</v>
      </c>
      <c r="E52" s="167" t="s">
        <v>65</v>
      </c>
      <c r="F52" s="167" t="s">
        <v>35</v>
      </c>
      <c r="G52" s="224">
        <v>7</v>
      </c>
      <c r="H52" s="224">
        <v>8</v>
      </c>
      <c r="I52" s="174">
        <v>8</v>
      </c>
      <c r="J52" s="174">
        <v>5</v>
      </c>
      <c r="K52" s="174">
        <v>5</v>
      </c>
      <c r="L52" s="174">
        <v>5</v>
      </c>
      <c r="M52" s="167" t="s">
        <v>32</v>
      </c>
      <c r="N52" s="161"/>
      <c r="T52" s="150"/>
      <c r="U52" s="150"/>
      <c r="V52" s="150"/>
      <c r="W52" s="150"/>
      <c r="X52" s="150"/>
      <c r="Y52" s="150"/>
      <c r="Z52" s="150"/>
      <c r="AA52" s="150"/>
      <c r="AB52" s="150"/>
      <c r="AC52" s="161"/>
      <c r="AD52" s="161"/>
      <c r="AE52" s="161"/>
      <c r="AF52" s="161"/>
      <c r="AG52" s="161"/>
    </row>
    <row r="53" spans="1:33" ht="15" customHeight="1">
      <c r="A53" s="218">
        <v>4</v>
      </c>
      <c r="B53" s="175" t="s">
        <v>177</v>
      </c>
      <c r="C53" s="182" t="s">
        <v>178</v>
      </c>
      <c r="D53" s="167" t="s">
        <v>35</v>
      </c>
      <c r="E53" s="167" t="s">
        <v>65</v>
      </c>
      <c r="F53" s="167" t="s">
        <v>35</v>
      </c>
      <c r="G53" s="224">
        <v>2</v>
      </c>
      <c r="H53" s="224">
        <v>3</v>
      </c>
      <c r="I53" s="174">
        <v>4</v>
      </c>
      <c r="J53" s="174">
        <v>4</v>
      </c>
      <c r="K53" s="174">
        <v>4</v>
      </c>
      <c r="L53" s="174">
        <v>4</v>
      </c>
      <c r="M53" s="167" t="s">
        <v>32</v>
      </c>
      <c r="N53" s="161"/>
      <c r="O53" s="199" t="s">
        <v>7</v>
      </c>
      <c r="P53" s="199" t="s">
        <v>14</v>
      </c>
      <c r="T53" s="150"/>
      <c r="U53" s="150"/>
      <c r="V53" s="150"/>
      <c r="W53" s="150"/>
      <c r="X53" s="150"/>
      <c r="Y53" s="150"/>
      <c r="Z53" s="150"/>
      <c r="AA53" s="150"/>
      <c r="AB53" s="150"/>
      <c r="AC53" s="161"/>
      <c r="AD53" s="161"/>
      <c r="AE53" s="161"/>
      <c r="AF53" s="161"/>
      <c r="AG53" s="161"/>
    </row>
    <row r="54" spans="1:33" ht="15" customHeight="1">
      <c r="A54" s="218">
        <v>5</v>
      </c>
      <c r="B54" s="175" t="s">
        <v>179</v>
      </c>
      <c r="C54" s="182" t="s">
        <v>180</v>
      </c>
      <c r="D54" s="167" t="s">
        <v>35</v>
      </c>
      <c r="E54" s="167" t="s">
        <v>65</v>
      </c>
      <c r="F54" s="167" t="s">
        <v>35</v>
      </c>
      <c r="G54" s="224">
        <v>6</v>
      </c>
      <c r="H54" s="224">
        <v>6</v>
      </c>
      <c r="I54" s="174">
        <v>6</v>
      </c>
      <c r="J54" s="174">
        <v>11</v>
      </c>
      <c r="K54" s="174">
        <v>11</v>
      </c>
      <c r="L54" s="174">
        <v>11</v>
      </c>
      <c r="M54" s="167" t="s">
        <v>32</v>
      </c>
      <c r="N54" s="161"/>
      <c r="O54" s="174">
        <v>2020</v>
      </c>
      <c r="P54" s="174">
        <v>20</v>
      </c>
      <c r="T54" s="150"/>
      <c r="U54" s="150"/>
      <c r="V54" s="150"/>
      <c r="W54" s="150"/>
      <c r="X54" s="150"/>
      <c r="Y54" s="150"/>
      <c r="Z54" s="150"/>
      <c r="AA54" s="150"/>
      <c r="AB54" s="150"/>
      <c r="AC54" s="161"/>
      <c r="AD54" s="161"/>
      <c r="AE54" s="161"/>
      <c r="AF54" s="161"/>
      <c r="AG54" s="161"/>
    </row>
    <row r="55" spans="1:33" ht="15" customHeight="1">
      <c r="A55" s="218">
        <v>6</v>
      </c>
      <c r="B55" s="175" t="s">
        <v>181</v>
      </c>
      <c r="C55" s="182" t="s">
        <v>182</v>
      </c>
      <c r="D55" s="167" t="s">
        <v>35</v>
      </c>
      <c r="E55" s="167" t="s">
        <v>65</v>
      </c>
      <c r="F55" s="167" t="s">
        <v>35</v>
      </c>
      <c r="G55" s="224">
        <v>13</v>
      </c>
      <c r="H55" s="224">
        <v>14</v>
      </c>
      <c r="I55" s="174">
        <v>14</v>
      </c>
      <c r="J55" s="174">
        <v>8</v>
      </c>
      <c r="K55" s="174">
        <v>8</v>
      </c>
      <c r="L55" s="174">
        <v>8</v>
      </c>
      <c r="M55" s="167" t="s">
        <v>32</v>
      </c>
      <c r="N55" s="161"/>
      <c r="O55" s="174">
        <v>2021</v>
      </c>
      <c r="P55" s="174">
        <v>20</v>
      </c>
      <c r="T55" s="161"/>
      <c r="U55" s="161"/>
      <c r="V55" s="161"/>
      <c r="W55" s="161"/>
      <c r="X55" s="161"/>
      <c r="Y55" s="161"/>
      <c r="Z55" s="161"/>
      <c r="AA55" s="161"/>
      <c r="AB55" s="161"/>
      <c r="AC55" s="161"/>
      <c r="AD55" s="161"/>
      <c r="AE55" s="161"/>
      <c r="AF55" s="161"/>
      <c r="AG55" s="161"/>
    </row>
    <row r="56" spans="1:33" ht="15" customHeight="1">
      <c r="A56" s="218">
        <v>7</v>
      </c>
      <c r="B56" s="204" t="s">
        <v>183</v>
      </c>
      <c r="C56" s="205" t="s">
        <v>184</v>
      </c>
      <c r="D56" s="167" t="s">
        <v>35</v>
      </c>
      <c r="E56" s="167" t="s">
        <v>65</v>
      </c>
      <c r="F56" s="167" t="s">
        <v>35</v>
      </c>
      <c r="G56" s="224">
        <v>0</v>
      </c>
      <c r="H56" s="224">
        <v>0</v>
      </c>
      <c r="I56" s="174">
        <v>0</v>
      </c>
      <c r="J56" s="174">
        <v>4</v>
      </c>
      <c r="K56" s="174">
        <v>4</v>
      </c>
      <c r="L56" s="174">
        <v>4</v>
      </c>
      <c r="M56" s="167" t="s">
        <v>32</v>
      </c>
      <c r="N56" s="161"/>
      <c r="O56" s="203">
        <v>2022</v>
      </c>
      <c r="P56" s="203">
        <v>20</v>
      </c>
      <c r="Q56" s="161"/>
      <c r="R56" s="161"/>
      <c r="S56" s="161"/>
      <c r="T56" s="161"/>
      <c r="U56" s="161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</row>
    <row r="57" spans="1:33" ht="15" customHeight="1">
      <c r="A57" s="218">
        <v>8</v>
      </c>
      <c r="B57" s="175" t="s">
        <v>185</v>
      </c>
      <c r="C57" s="182" t="s">
        <v>186</v>
      </c>
      <c r="D57" s="167" t="s">
        <v>35</v>
      </c>
      <c r="E57" s="167" t="s">
        <v>65</v>
      </c>
      <c r="F57" s="167" t="s">
        <v>35</v>
      </c>
      <c r="G57" s="224">
        <v>5</v>
      </c>
      <c r="H57" s="224">
        <v>5</v>
      </c>
      <c r="I57" s="174">
        <v>5</v>
      </c>
      <c r="J57" s="174">
        <v>3</v>
      </c>
      <c r="K57" s="174">
        <v>3</v>
      </c>
      <c r="L57" s="174">
        <v>3</v>
      </c>
      <c r="M57" s="167" t="s">
        <v>32</v>
      </c>
      <c r="N57" s="161"/>
      <c r="O57" s="174">
        <v>2023</v>
      </c>
      <c r="P57" s="174">
        <v>20</v>
      </c>
      <c r="Q57" s="161"/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</row>
    <row r="58" spans="1:33" ht="15" customHeight="1">
      <c r="A58" s="218">
        <v>9</v>
      </c>
      <c r="B58" s="175" t="s">
        <v>187</v>
      </c>
      <c r="C58" s="182" t="s">
        <v>188</v>
      </c>
      <c r="D58" s="167" t="s">
        <v>35</v>
      </c>
      <c r="E58" s="167" t="s">
        <v>65</v>
      </c>
      <c r="F58" s="167" t="s">
        <v>35</v>
      </c>
      <c r="G58" s="224">
        <v>2</v>
      </c>
      <c r="H58" s="224">
        <v>2</v>
      </c>
      <c r="I58" s="174">
        <v>2</v>
      </c>
      <c r="J58" s="174">
        <v>0</v>
      </c>
      <c r="K58" s="174">
        <v>0</v>
      </c>
      <c r="L58" s="174">
        <v>0</v>
      </c>
      <c r="M58" s="167" t="s">
        <v>32</v>
      </c>
      <c r="N58" s="161"/>
      <c r="O58" s="174">
        <v>2024</v>
      </c>
      <c r="P58" s="174">
        <v>10</v>
      </c>
      <c r="Q58" s="161"/>
      <c r="R58" s="161"/>
      <c r="S58" s="161"/>
      <c r="T58" s="161"/>
      <c r="U58" s="161"/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</row>
    <row r="59" spans="1:33" ht="15" customHeight="1">
      <c r="A59" s="218">
        <v>10</v>
      </c>
      <c r="B59" s="175" t="s">
        <v>189</v>
      </c>
      <c r="C59" s="182" t="s">
        <v>190</v>
      </c>
      <c r="D59" s="167" t="s">
        <v>35</v>
      </c>
      <c r="E59" s="167" t="s">
        <v>65</v>
      </c>
      <c r="F59" s="167" t="s">
        <v>35</v>
      </c>
      <c r="G59" s="224">
        <v>1</v>
      </c>
      <c r="H59" s="224">
        <v>1</v>
      </c>
      <c r="I59" s="174">
        <v>1</v>
      </c>
      <c r="J59" s="174">
        <v>1</v>
      </c>
      <c r="K59" s="174">
        <v>1</v>
      </c>
      <c r="L59" s="174">
        <v>1</v>
      </c>
      <c r="M59" s="167" t="s">
        <v>32</v>
      </c>
      <c r="N59" s="161"/>
      <c r="O59" s="174" t="s">
        <v>376</v>
      </c>
      <c r="P59" s="174">
        <v>10</v>
      </c>
      <c r="Q59" s="161"/>
      <c r="R59" s="161"/>
      <c r="S59" s="161"/>
      <c r="T59" s="161"/>
      <c r="U59" s="161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</row>
    <row r="60" spans="1:33" ht="15" customHeight="1">
      <c r="A60" s="218">
        <v>11</v>
      </c>
      <c r="B60" s="175" t="s">
        <v>191</v>
      </c>
      <c r="C60" s="182" t="s">
        <v>192</v>
      </c>
      <c r="D60" s="167" t="s">
        <v>35</v>
      </c>
      <c r="E60" s="167" t="s">
        <v>65</v>
      </c>
      <c r="F60" s="167" t="s">
        <v>35</v>
      </c>
      <c r="G60" s="224">
        <v>1</v>
      </c>
      <c r="H60" s="224">
        <v>2</v>
      </c>
      <c r="I60" s="174">
        <v>2</v>
      </c>
      <c r="J60" s="174">
        <v>3</v>
      </c>
      <c r="K60" s="174">
        <v>3</v>
      </c>
      <c r="L60" s="174">
        <v>3</v>
      </c>
      <c r="M60" s="167" t="s">
        <v>32</v>
      </c>
      <c r="N60" s="161"/>
      <c r="O60" s="202" t="s">
        <v>377</v>
      </c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  <c r="AA60" s="161"/>
      <c r="AB60" s="161"/>
      <c r="AC60" s="161"/>
      <c r="AD60" s="161"/>
      <c r="AE60" s="161"/>
      <c r="AF60" s="161"/>
      <c r="AG60" s="161"/>
    </row>
    <row r="61" spans="1:33" ht="15" customHeight="1">
      <c r="A61" s="221"/>
      <c r="B61" s="190" t="s">
        <v>193</v>
      </c>
      <c r="C61" s="182"/>
      <c r="D61" s="167"/>
      <c r="E61" s="167"/>
      <c r="F61" s="167"/>
      <c r="G61" s="224"/>
      <c r="H61" s="224"/>
      <c r="I61" s="174"/>
      <c r="J61" s="174"/>
      <c r="K61" s="174"/>
      <c r="L61" s="174"/>
      <c r="M61" s="167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  <c r="AA61" s="161"/>
      <c r="AB61" s="161"/>
      <c r="AC61" s="161"/>
      <c r="AD61" s="161"/>
      <c r="AE61" s="161"/>
      <c r="AF61" s="161"/>
      <c r="AG61" s="161"/>
    </row>
    <row r="62" spans="1:33" ht="15" customHeight="1">
      <c r="A62" s="221">
        <v>1</v>
      </c>
      <c r="B62" s="175" t="s">
        <v>194</v>
      </c>
      <c r="C62" s="182" t="s">
        <v>195</v>
      </c>
      <c r="D62" s="167" t="s">
        <v>35</v>
      </c>
      <c r="E62" s="167" t="s">
        <v>196</v>
      </c>
      <c r="F62" s="167" t="s">
        <v>35</v>
      </c>
      <c r="G62" s="224">
        <v>2</v>
      </c>
      <c r="H62" s="224">
        <v>2</v>
      </c>
      <c r="I62" s="174">
        <v>2</v>
      </c>
      <c r="J62" s="174">
        <v>6</v>
      </c>
      <c r="K62" s="174">
        <v>6</v>
      </c>
      <c r="L62" s="174">
        <v>6</v>
      </c>
      <c r="M62" s="167" t="s">
        <v>32</v>
      </c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  <c r="AA62" s="161"/>
      <c r="AB62" s="161"/>
      <c r="AC62" s="161"/>
      <c r="AD62" s="161"/>
      <c r="AE62" s="161"/>
      <c r="AF62" s="161"/>
      <c r="AG62" s="161"/>
    </row>
    <row r="63" spans="1:33" ht="15" customHeight="1">
      <c r="A63" s="221">
        <v>2</v>
      </c>
      <c r="B63" s="175" t="s">
        <v>197</v>
      </c>
      <c r="C63" s="182" t="s">
        <v>198</v>
      </c>
      <c r="D63" s="167" t="s">
        <v>35</v>
      </c>
      <c r="E63" s="167" t="s">
        <v>65</v>
      </c>
      <c r="F63" s="167" t="s">
        <v>35</v>
      </c>
      <c r="G63" s="224">
        <v>2</v>
      </c>
      <c r="H63" s="224">
        <v>2</v>
      </c>
      <c r="I63" s="174">
        <v>2</v>
      </c>
      <c r="J63" s="174">
        <v>3</v>
      </c>
      <c r="K63" s="174">
        <v>3</v>
      </c>
      <c r="L63" s="174">
        <v>3</v>
      </c>
      <c r="M63" s="167" t="s">
        <v>32</v>
      </c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</row>
    <row r="64" spans="1:33" ht="15" customHeight="1">
      <c r="A64" s="221">
        <v>3</v>
      </c>
      <c r="B64" s="175" t="s">
        <v>199</v>
      </c>
      <c r="C64" s="182" t="s">
        <v>200</v>
      </c>
      <c r="D64" s="167" t="s">
        <v>35</v>
      </c>
      <c r="E64" s="167" t="s">
        <v>196</v>
      </c>
      <c r="F64" s="167" t="s">
        <v>35</v>
      </c>
      <c r="G64" s="224">
        <v>4</v>
      </c>
      <c r="H64" s="224">
        <v>4</v>
      </c>
      <c r="I64" s="174">
        <v>4</v>
      </c>
      <c r="J64" s="174">
        <v>4</v>
      </c>
      <c r="K64" s="174">
        <v>4</v>
      </c>
      <c r="L64" s="174">
        <v>4</v>
      </c>
      <c r="M64" s="167" t="s">
        <v>32</v>
      </c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61"/>
      <c r="AB64" s="161"/>
      <c r="AC64" s="161"/>
      <c r="AD64" s="161"/>
      <c r="AE64" s="161"/>
      <c r="AF64" s="161"/>
      <c r="AG64" s="161"/>
    </row>
    <row r="65" spans="1:33" ht="15" customHeight="1">
      <c r="A65" s="221">
        <v>4</v>
      </c>
      <c r="B65" s="175" t="s">
        <v>201</v>
      </c>
      <c r="C65" s="182" t="s">
        <v>202</v>
      </c>
      <c r="D65" s="167" t="s">
        <v>35</v>
      </c>
      <c r="E65" s="167" t="s">
        <v>65</v>
      </c>
      <c r="F65" s="167" t="s">
        <v>35</v>
      </c>
      <c r="G65" s="224">
        <v>4</v>
      </c>
      <c r="H65" s="224">
        <v>4</v>
      </c>
      <c r="I65" s="174">
        <v>4</v>
      </c>
      <c r="J65" s="174">
        <v>5</v>
      </c>
      <c r="K65" s="174">
        <v>5</v>
      </c>
      <c r="L65" s="174">
        <v>5</v>
      </c>
      <c r="M65" s="167" t="s">
        <v>32</v>
      </c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</row>
    <row r="66" spans="1:33" ht="15" customHeight="1">
      <c r="A66" s="221">
        <v>5</v>
      </c>
      <c r="B66" s="175" t="s">
        <v>203</v>
      </c>
      <c r="C66" s="231" t="s">
        <v>204</v>
      </c>
      <c r="D66" s="167" t="s">
        <v>35</v>
      </c>
      <c r="E66" s="167" t="s">
        <v>66</v>
      </c>
      <c r="F66" s="167" t="s">
        <v>35</v>
      </c>
      <c r="G66" s="224">
        <v>2</v>
      </c>
      <c r="H66" s="224">
        <v>2</v>
      </c>
      <c r="I66" s="174">
        <v>2</v>
      </c>
      <c r="J66" s="174">
        <v>1</v>
      </c>
      <c r="K66" s="174">
        <v>1</v>
      </c>
      <c r="L66" s="174">
        <v>1</v>
      </c>
      <c r="M66" s="167" t="s">
        <v>32</v>
      </c>
      <c r="N66" s="161"/>
      <c r="O66" s="161"/>
      <c r="P66" s="161"/>
      <c r="Q66" s="161"/>
      <c r="R66" s="161"/>
      <c r="S66" s="161"/>
      <c r="T66" s="161"/>
      <c r="U66" s="161"/>
      <c r="V66" s="161"/>
      <c r="W66" s="161"/>
      <c r="X66" s="161"/>
      <c r="Y66" s="161"/>
      <c r="Z66" s="161"/>
      <c r="AA66" s="161"/>
      <c r="AB66" s="161"/>
      <c r="AC66" s="161"/>
      <c r="AD66" s="161"/>
      <c r="AE66" s="161"/>
      <c r="AF66" s="161"/>
      <c r="AG66" s="161"/>
    </row>
    <row r="67" spans="1:33" ht="15" customHeight="1">
      <c r="A67" s="221">
        <v>6</v>
      </c>
      <c r="B67" s="175" t="s">
        <v>205</v>
      </c>
      <c r="C67" s="182" t="s">
        <v>206</v>
      </c>
      <c r="D67" s="167" t="s">
        <v>35</v>
      </c>
      <c r="E67" s="167" t="s">
        <v>196</v>
      </c>
      <c r="F67" s="167" t="s">
        <v>35</v>
      </c>
      <c r="G67" s="224">
        <v>4</v>
      </c>
      <c r="H67" s="224">
        <v>4</v>
      </c>
      <c r="I67" s="174">
        <v>4</v>
      </c>
      <c r="J67" s="174">
        <v>3</v>
      </c>
      <c r="K67" s="174">
        <v>3</v>
      </c>
      <c r="L67" s="174">
        <v>3</v>
      </c>
      <c r="M67" s="167" t="s">
        <v>32</v>
      </c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</row>
    <row r="68" spans="1:33" ht="15" customHeight="1">
      <c r="A68" s="221">
        <v>7</v>
      </c>
      <c r="B68" s="175" t="s">
        <v>207</v>
      </c>
      <c r="C68" s="182" t="s">
        <v>208</v>
      </c>
      <c r="D68" s="167" t="s">
        <v>35</v>
      </c>
      <c r="E68" s="167" t="s">
        <v>65</v>
      </c>
      <c r="F68" s="167" t="s">
        <v>35</v>
      </c>
      <c r="G68" s="224">
        <v>5</v>
      </c>
      <c r="H68" s="224">
        <v>5</v>
      </c>
      <c r="I68" s="174">
        <v>5</v>
      </c>
      <c r="J68" s="174">
        <v>5</v>
      </c>
      <c r="K68" s="174">
        <v>6</v>
      </c>
      <c r="L68" s="174">
        <v>6</v>
      </c>
      <c r="M68" s="167" t="s">
        <v>32</v>
      </c>
      <c r="N68" s="161"/>
      <c r="O68" s="161"/>
      <c r="P68" s="161"/>
      <c r="Q68" s="161"/>
      <c r="R68" s="161"/>
      <c r="S68" s="161"/>
      <c r="T68" s="161"/>
      <c r="U68" s="161"/>
      <c r="V68" s="161"/>
      <c r="W68" s="161"/>
      <c r="X68" s="161"/>
      <c r="Y68" s="161"/>
      <c r="Z68" s="161"/>
      <c r="AA68" s="161"/>
      <c r="AB68" s="161"/>
      <c r="AC68" s="161"/>
      <c r="AD68" s="161"/>
      <c r="AE68" s="161"/>
      <c r="AF68" s="161"/>
      <c r="AG68" s="161"/>
    </row>
    <row r="69" spans="1:33" ht="15" customHeight="1">
      <c r="A69" s="221">
        <v>8</v>
      </c>
      <c r="B69" s="175" t="s">
        <v>209</v>
      </c>
      <c r="C69" s="182" t="s">
        <v>210</v>
      </c>
      <c r="D69" s="167" t="s">
        <v>35</v>
      </c>
      <c r="E69" s="167" t="s">
        <v>65</v>
      </c>
      <c r="F69" s="167" t="s">
        <v>35</v>
      </c>
      <c r="G69" s="224">
        <v>1</v>
      </c>
      <c r="H69" s="224">
        <v>1</v>
      </c>
      <c r="I69" s="174">
        <v>1</v>
      </c>
      <c r="J69" s="174">
        <v>2</v>
      </c>
      <c r="K69" s="174">
        <v>3</v>
      </c>
      <c r="L69" s="174">
        <v>3</v>
      </c>
      <c r="M69" s="167" t="s">
        <v>32</v>
      </c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161"/>
      <c r="AA69" s="161"/>
      <c r="AB69" s="161"/>
      <c r="AC69" s="161"/>
      <c r="AD69" s="161"/>
      <c r="AE69" s="161"/>
      <c r="AF69" s="161"/>
      <c r="AG69" s="161"/>
    </row>
    <row r="70" spans="1:33" ht="15" customHeight="1">
      <c r="A70" s="221">
        <v>9</v>
      </c>
      <c r="B70" s="226" t="s">
        <v>211</v>
      </c>
      <c r="C70" s="205" t="s">
        <v>212</v>
      </c>
      <c r="D70" s="167" t="s">
        <v>35</v>
      </c>
      <c r="E70" s="167" t="s">
        <v>65</v>
      </c>
      <c r="F70" s="167" t="s">
        <v>35</v>
      </c>
      <c r="G70" s="224">
        <v>7</v>
      </c>
      <c r="H70" s="224">
        <v>7</v>
      </c>
      <c r="I70" s="174">
        <v>7</v>
      </c>
      <c r="J70" s="174">
        <v>9</v>
      </c>
      <c r="K70" s="174">
        <v>10</v>
      </c>
      <c r="L70" s="174">
        <v>10</v>
      </c>
      <c r="M70" s="167" t="s">
        <v>32</v>
      </c>
      <c r="N70" s="161"/>
      <c r="O70" s="161"/>
      <c r="P70" s="161"/>
      <c r="Q70" s="161"/>
      <c r="R70" s="161"/>
      <c r="S70" s="161"/>
      <c r="T70" s="161"/>
      <c r="U70" s="161"/>
      <c r="V70" s="161"/>
      <c r="W70" s="161"/>
      <c r="X70" s="161"/>
      <c r="Y70" s="161"/>
      <c r="Z70" s="161"/>
      <c r="AA70" s="161"/>
      <c r="AB70" s="161"/>
      <c r="AC70" s="161"/>
      <c r="AD70" s="161"/>
      <c r="AE70" s="161"/>
      <c r="AF70" s="161"/>
      <c r="AG70" s="161"/>
    </row>
    <row r="71" spans="1:33" ht="15" customHeight="1">
      <c r="A71" s="221">
        <v>10</v>
      </c>
      <c r="B71" s="175" t="s">
        <v>213</v>
      </c>
      <c r="C71" s="186" t="s">
        <v>214</v>
      </c>
      <c r="D71" s="167" t="s">
        <v>35</v>
      </c>
      <c r="E71" s="167" t="s">
        <v>65</v>
      </c>
      <c r="F71" s="167" t="s">
        <v>35</v>
      </c>
      <c r="G71" s="224">
        <v>1</v>
      </c>
      <c r="H71" s="224">
        <v>1</v>
      </c>
      <c r="I71" s="174">
        <v>1</v>
      </c>
      <c r="J71" s="174">
        <v>1</v>
      </c>
      <c r="K71" s="174">
        <v>1</v>
      </c>
      <c r="L71" s="174">
        <v>1</v>
      </c>
      <c r="M71" s="167" t="s">
        <v>32</v>
      </c>
      <c r="N71" s="161"/>
      <c r="O71" s="161"/>
      <c r="P71" s="161"/>
      <c r="Q71" s="161"/>
      <c r="R71" s="161"/>
      <c r="S71" s="161"/>
      <c r="T71" s="161"/>
      <c r="U71" s="161"/>
      <c r="V71" s="161"/>
      <c r="W71" s="161"/>
      <c r="X71" s="161"/>
      <c r="Y71" s="161"/>
      <c r="Z71" s="161"/>
      <c r="AA71" s="161"/>
      <c r="AB71" s="161"/>
      <c r="AC71" s="161"/>
      <c r="AD71" s="161"/>
      <c r="AE71" s="161"/>
      <c r="AF71" s="161"/>
      <c r="AG71" s="161"/>
    </row>
    <row r="72" spans="1:33" ht="15" customHeight="1">
      <c r="A72" s="221">
        <v>11</v>
      </c>
      <c r="B72" s="175" t="s">
        <v>215</v>
      </c>
      <c r="C72" s="182" t="s">
        <v>216</v>
      </c>
      <c r="D72" s="167" t="s">
        <v>35</v>
      </c>
      <c r="E72" s="167" t="s">
        <v>65</v>
      </c>
      <c r="F72" s="167" t="s">
        <v>35</v>
      </c>
      <c r="G72" s="224">
        <v>6</v>
      </c>
      <c r="H72" s="224">
        <v>6</v>
      </c>
      <c r="I72" s="174">
        <v>6</v>
      </c>
      <c r="J72" s="174">
        <v>7</v>
      </c>
      <c r="K72" s="174">
        <v>7</v>
      </c>
      <c r="L72" s="174">
        <v>7</v>
      </c>
      <c r="M72" s="167" t="s">
        <v>32</v>
      </c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61"/>
      <c r="Y72" s="161"/>
      <c r="Z72" s="161"/>
      <c r="AA72" s="161"/>
      <c r="AB72" s="161"/>
      <c r="AC72" s="161"/>
      <c r="AD72" s="161"/>
      <c r="AE72" s="161"/>
      <c r="AF72" s="161"/>
      <c r="AG72" s="161"/>
    </row>
    <row r="73" spans="1:33" ht="15" customHeight="1">
      <c r="A73" s="221">
        <v>12</v>
      </c>
      <c r="B73" s="175" t="s">
        <v>217</v>
      </c>
      <c r="C73" s="182" t="s">
        <v>218</v>
      </c>
      <c r="D73" s="167" t="s">
        <v>35</v>
      </c>
      <c r="E73" s="167" t="s">
        <v>65</v>
      </c>
      <c r="F73" s="167" t="s">
        <v>35</v>
      </c>
      <c r="G73" s="224">
        <v>6</v>
      </c>
      <c r="H73" s="224">
        <v>6</v>
      </c>
      <c r="I73" s="174">
        <v>6</v>
      </c>
      <c r="J73" s="174">
        <v>8</v>
      </c>
      <c r="K73" s="174">
        <v>8</v>
      </c>
      <c r="L73" s="174">
        <v>8</v>
      </c>
      <c r="M73" s="167" t="s">
        <v>32</v>
      </c>
      <c r="N73" s="161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AG73" s="161"/>
    </row>
    <row r="74" spans="1:33" ht="15" customHeight="1">
      <c r="A74" s="221">
        <v>13</v>
      </c>
      <c r="B74" s="204" t="s">
        <v>219</v>
      </c>
      <c r="C74" s="205" t="s">
        <v>220</v>
      </c>
      <c r="D74" s="167" t="s">
        <v>35</v>
      </c>
      <c r="E74" s="232" t="s">
        <v>196</v>
      </c>
      <c r="F74" s="167" t="s">
        <v>35</v>
      </c>
      <c r="G74" s="224">
        <v>4</v>
      </c>
      <c r="H74" s="224">
        <v>4</v>
      </c>
      <c r="I74" s="174">
        <v>4</v>
      </c>
      <c r="J74" s="174">
        <v>3</v>
      </c>
      <c r="K74" s="174">
        <v>3</v>
      </c>
      <c r="L74" s="174">
        <v>3</v>
      </c>
      <c r="M74" s="167" t="s">
        <v>32</v>
      </c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  <c r="Z74" s="161"/>
      <c r="AA74" s="161"/>
      <c r="AB74" s="161"/>
      <c r="AC74" s="161"/>
      <c r="AD74" s="161"/>
      <c r="AE74" s="161"/>
      <c r="AF74" s="161"/>
      <c r="AG74" s="161"/>
    </row>
    <row r="75" spans="1:33" ht="15" customHeight="1">
      <c r="A75" s="221">
        <v>14</v>
      </c>
      <c r="B75" s="204" t="s">
        <v>221</v>
      </c>
      <c r="C75" s="205" t="s">
        <v>222</v>
      </c>
      <c r="D75" s="167" t="s">
        <v>35</v>
      </c>
      <c r="E75" s="167" t="s">
        <v>65</v>
      </c>
      <c r="F75" s="167" t="s">
        <v>35</v>
      </c>
      <c r="G75" s="174">
        <v>0</v>
      </c>
      <c r="H75" s="174">
        <v>0</v>
      </c>
      <c r="I75" s="174">
        <v>0</v>
      </c>
      <c r="J75" s="174">
        <v>7</v>
      </c>
      <c r="K75" s="174">
        <v>7</v>
      </c>
      <c r="L75" s="174">
        <v>7</v>
      </c>
      <c r="M75" s="167" t="s">
        <v>32</v>
      </c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161"/>
      <c r="Y75" s="161"/>
      <c r="Z75" s="161"/>
      <c r="AA75" s="161"/>
      <c r="AB75" s="161"/>
      <c r="AC75" s="161"/>
      <c r="AD75" s="161"/>
      <c r="AE75" s="161"/>
      <c r="AF75" s="161"/>
      <c r="AG75" s="161"/>
    </row>
    <row r="76" spans="1:33" ht="15" customHeight="1">
      <c r="A76" s="221">
        <v>15</v>
      </c>
      <c r="B76" s="204" t="s">
        <v>223</v>
      </c>
      <c r="C76" s="230" t="s">
        <v>224</v>
      </c>
      <c r="D76" s="167" t="s">
        <v>35</v>
      </c>
      <c r="E76" s="167" t="s">
        <v>196</v>
      </c>
      <c r="F76" s="167" t="s">
        <v>35</v>
      </c>
      <c r="G76" s="224">
        <v>18</v>
      </c>
      <c r="H76" s="224">
        <v>19</v>
      </c>
      <c r="I76" s="174">
        <v>20</v>
      </c>
      <c r="J76" s="174">
        <v>20</v>
      </c>
      <c r="K76" s="174">
        <v>20</v>
      </c>
      <c r="L76" s="174">
        <v>20</v>
      </c>
      <c r="M76" s="167" t="s">
        <v>32</v>
      </c>
      <c r="N76" s="161"/>
      <c r="O76" s="161"/>
      <c r="P76" s="161"/>
      <c r="Q76" s="161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</row>
    <row r="77" spans="1:33" ht="15" customHeight="1">
      <c r="A77" s="221">
        <v>16</v>
      </c>
      <c r="B77" s="204" t="s">
        <v>225</v>
      </c>
      <c r="C77" s="205" t="s">
        <v>226</v>
      </c>
      <c r="D77" s="167" t="s">
        <v>35</v>
      </c>
      <c r="E77" s="167" t="s">
        <v>196</v>
      </c>
      <c r="F77" s="167" t="s">
        <v>35</v>
      </c>
      <c r="G77" s="224">
        <v>6</v>
      </c>
      <c r="H77" s="224">
        <v>8</v>
      </c>
      <c r="I77" s="174">
        <v>8</v>
      </c>
      <c r="J77" s="174">
        <v>30</v>
      </c>
      <c r="K77" s="174">
        <v>30</v>
      </c>
      <c r="L77" s="174">
        <v>30</v>
      </c>
      <c r="M77" s="167" t="s">
        <v>32</v>
      </c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1"/>
      <c r="AB77" s="161"/>
      <c r="AC77" s="161"/>
      <c r="AD77" s="161"/>
      <c r="AE77" s="161"/>
      <c r="AF77" s="161"/>
      <c r="AG77" s="161"/>
    </row>
    <row r="78" spans="1:33" ht="15" customHeight="1">
      <c r="A78" s="221"/>
      <c r="B78" s="207" t="s">
        <v>113</v>
      </c>
      <c r="C78" s="205"/>
      <c r="D78" s="167"/>
      <c r="E78" s="167"/>
      <c r="F78" s="167"/>
      <c r="G78" s="224"/>
      <c r="H78" s="224"/>
      <c r="I78" s="174"/>
      <c r="J78" s="174"/>
      <c r="K78" s="174"/>
      <c r="L78" s="174"/>
      <c r="M78" s="167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1"/>
      <c r="AB78" s="161"/>
      <c r="AC78" s="161"/>
      <c r="AD78" s="161"/>
      <c r="AE78" s="161"/>
      <c r="AF78" s="161"/>
      <c r="AG78" s="161"/>
    </row>
    <row r="79" spans="1:33" ht="15" customHeight="1">
      <c r="A79" s="221">
        <v>1</v>
      </c>
      <c r="B79" s="204" t="s">
        <v>227</v>
      </c>
      <c r="C79" s="205" t="s">
        <v>228</v>
      </c>
      <c r="D79" s="167" t="s">
        <v>35</v>
      </c>
      <c r="E79" s="167" t="s">
        <v>65</v>
      </c>
      <c r="F79" s="167" t="s">
        <v>35</v>
      </c>
      <c r="G79" s="224">
        <v>1</v>
      </c>
      <c r="H79" s="224">
        <v>2</v>
      </c>
      <c r="I79" s="174">
        <v>2</v>
      </c>
      <c r="J79" s="174">
        <v>2</v>
      </c>
      <c r="K79" s="174">
        <v>2</v>
      </c>
      <c r="L79" s="174">
        <v>2</v>
      </c>
      <c r="M79" s="167" t="s">
        <v>32</v>
      </c>
      <c r="N79" s="161"/>
      <c r="O79" s="161"/>
      <c r="P79" s="161"/>
      <c r="Q79" s="161"/>
      <c r="R79" s="161"/>
      <c r="S79" s="161"/>
      <c r="T79" s="161"/>
      <c r="U79" s="161"/>
      <c r="V79" s="161"/>
      <c r="W79" s="161"/>
      <c r="X79" s="161"/>
      <c r="Y79" s="161"/>
      <c r="Z79" s="161"/>
      <c r="AA79" s="161"/>
      <c r="AB79" s="161"/>
      <c r="AC79" s="161"/>
      <c r="AD79" s="161"/>
      <c r="AE79" s="161"/>
      <c r="AF79" s="161"/>
      <c r="AG79" s="161"/>
    </row>
    <row r="80" spans="1:33" ht="15" customHeight="1">
      <c r="A80" s="221">
        <v>2</v>
      </c>
      <c r="B80" s="204" t="s">
        <v>229</v>
      </c>
      <c r="C80" s="205" t="s">
        <v>230</v>
      </c>
      <c r="D80" s="167" t="s">
        <v>35</v>
      </c>
      <c r="E80" s="167" t="s">
        <v>65</v>
      </c>
      <c r="F80" s="167" t="s">
        <v>35</v>
      </c>
      <c r="G80" s="224">
        <v>1</v>
      </c>
      <c r="H80" s="224">
        <v>1</v>
      </c>
      <c r="I80" s="174">
        <v>1</v>
      </c>
      <c r="J80" s="174">
        <v>2</v>
      </c>
      <c r="K80" s="174">
        <v>2</v>
      </c>
      <c r="L80" s="174">
        <v>2</v>
      </c>
      <c r="M80" s="167" t="s">
        <v>32</v>
      </c>
      <c r="N80" s="161"/>
      <c r="O80" s="161"/>
      <c r="P80" s="161"/>
      <c r="Q80" s="161"/>
      <c r="R80" s="161"/>
      <c r="S80" s="161"/>
      <c r="T80" s="161"/>
      <c r="U80" s="161"/>
      <c r="V80" s="161"/>
      <c r="W80" s="161"/>
      <c r="X80" s="161"/>
      <c r="Y80" s="161"/>
      <c r="Z80" s="161"/>
      <c r="AA80" s="161"/>
      <c r="AB80" s="161"/>
      <c r="AC80" s="161"/>
      <c r="AD80" s="161"/>
      <c r="AE80" s="161"/>
      <c r="AF80" s="161"/>
      <c r="AG80" s="161"/>
    </row>
    <row r="81" spans="1:33" ht="15" customHeight="1">
      <c r="A81" s="221">
        <v>3</v>
      </c>
      <c r="B81" s="204" t="s">
        <v>231</v>
      </c>
      <c r="C81" s="205" t="s">
        <v>232</v>
      </c>
      <c r="D81" s="167" t="s">
        <v>35</v>
      </c>
      <c r="E81" s="167" t="s">
        <v>65</v>
      </c>
      <c r="F81" s="167" t="s">
        <v>35</v>
      </c>
      <c r="G81" s="174">
        <v>0</v>
      </c>
      <c r="H81" s="174">
        <v>0</v>
      </c>
      <c r="I81" s="174">
        <v>0</v>
      </c>
      <c r="J81" s="174">
        <v>1</v>
      </c>
      <c r="K81" s="174">
        <v>1</v>
      </c>
      <c r="L81" s="174">
        <v>1</v>
      </c>
      <c r="M81" s="167" t="s">
        <v>32</v>
      </c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</row>
    <row r="82" spans="1:33" ht="15" customHeight="1">
      <c r="A82" s="221"/>
      <c r="B82" s="207" t="s">
        <v>233</v>
      </c>
      <c r="C82" s="205"/>
      <c r="D82" s="167"/>
      <c r="E82" s="167"/>
      <c r="F82" s="167"/>
      <c r="G82" s="174"/>
      <c r="H82" s="174"/>
      <c r="I82" s="174"/>
      <c r="J82" s="174"/>
      <c r="K82" s="174"/>
      <c r="L82" s="174"/>
      <c r="M82" s="167"/>
      <c r="N82" s="161"/>
      <c r="O82" s="161"/>
      <c r="P82" s="161"/>
      <c r="Q82" s="161"/>
      <c r="R82" s="161"/>
      <c r="S82" s="161"/>
      <c r="T82" s="161"/>
      <c r="U82" s="161"/>
      <c r="V82" s="161"/>
      <c r="W82" s="161"/>
      <c r="X82" s="161"/>
      <c r="Y82" s="161"/>
      <c r="Z82" s="161"/>
      <c r="AA82" s="161"/>
      <c r="AB82" s="161"/>
      <c r="AC82" s="161"/>
      <c r="AD82" s="161"/>
      <c r="AE82" s="161"/>
      <c r="AF82" s="161"/>
      <c r="AG82" s="161"/>
    </row>
    <row r="83" spans="1:33" ht="15" customHeight="1">
      <c r="A83" s="221">
        <v>1</v>
      </c>
      <c r="B83" s="204" t="s">
        <v>234</v>
      </c>
      <c r="C83" s="205" t="s">
        <v>235</v>
      </c>
      <c r="D83" s="167" t="s">
        <v>35</v>
      </c>
      <c r="E83" s="167" t="s">
        <v>65</v>
      </c>
      <c r="F83" s="167" t="s">
        <v>236</v>
      </c>
      <c r="G83" s="224">
        <v>1</v>
      </c>
      <c r="H83" s="224">
        <v>1</v>
      </c>
      <c r="I83" s="174">
        <v>1</v>
      </c>
      <c r="J83" s="174">
        <v>2</v>
      </c>
      <c r="K83" s="174">
        <v>2</v>
      </c>
      <c r="L83" s="174">
        <v>2</v>
      </c>
      <c r="M83" s="167" t="s">
        <v>32</v>
      </c>
      <c r="N83" s="161"/>
      <c r="O83" s="161"/>
      <c r="P83" s="161"/>
      <c r="Q83" s="161"/>
      <c r="R83" s="161"/>
      <c r="S83" s="161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</row>
    <row r="84" spans="1:33" ht="15" customHeight="1">
      <c r="A84" s="221">
        <v>2</v>
      </c>
      <c r="B84" s="204" t="s">
        <v>237</v>
      </c>
      <c r="C84" s="205" t="s">
        <v>238</v>
      </c>
      <c r="D84" s="167" t="s">
        <v>35</v>
      </c>
      <c r="E84" s="167" t="s">
        <v>65</v>
      </c>
      <c r="F84" s="167" t="s">
        <v>35</v>
      </c>
      <c r="G84" s="224">
        <v>5</v>
      </c>
      <c r="H84" s="224">
        <v>5</v>
      </c>
      <c r="I84" s="174">
        <v>6</v>
      </c>
      <c r="J84" s="174">
        <v>7</v>
      </c>
      <c r="K84" s="174">
        <v>7</v>
      </c>
      <c r="L84" s="174">
        <v>7</v>
      </c>
      <c r="M84" s="167" t="s">
        <v>32</v>
      </c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AG84" s="161"/>
    </row>
    <row r="85" spans="1:33" ht="15" customHeight="1">
      <c r="A85" s="221">
        <v>3</v>
      </c>
      <c r="B85" s="204" t="s">
        <v>239</v>
      </c>
      <c r="C85" s="205" t="s">
        <v>240</v>
      </c>
      <c r="D85" s="167" t="s">
        <v>35</v>
      </c>
      <c r="E85" s="167" t="s">
        <v>65</v>
      </c>
      <c r="F85" s="167" t="s">
        <v>35</v>
      </c>
      <c r="G85" s="224">
        <v>1</v>
      </c>
      <c r="H85" s="224">
        <v>1</v>
      </c>
      <c r="I85" s="174">
        <v>2</v>
      </c>
      <c r="J85" s="174">
        <v>1</v>
      </c>
      <c r="K85" s="174">
        <v>1</v>
      </c>
      <c r="L85" s="174">
        <v>1</v>
      </c>
      <c r="M85" s="167" t="s">
        <v>32</v>
      </c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AG85" s="161"/>
    </row>
    <row r="86" spans="1:33" ht="15" customHeight="1">
      <c r="A86" s="804" t="s">
        <v>17</v>
      </c>
      <c r="B86" s="805"/>
      <c r="C86" s="805"/>
      <c r="D86" s="805"/>
      <c r="E86" s="805"/>
      <c r="F86" s="806"/>
      <c r="G86" s="233">
        <v>52</v>
      </c>
      <c r="H86" s="199">
        <v>54</v>
      </c>
      <c r="I86" s="234">
        <v>54</v>
      </c>
      <c r="J86" s="234">
        <v>58</v>
      </c>
      <c r="K86" s="234">
        <v>58</v>
      </c>
      <c r="L86" s="234">
        <v>58</v>
      </c>
      <c r="M86" s="157" t="s">
        <v>30</v>
      </c>
      <c r="N86" s="161"/>
      <c r="O86" s="161"/>
      <c r="P86" s="161"/>
      <c r="Q86" s="161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AG86" s="161"/>
    </row>
    <row r="87" spans="1:33" ht="15" customHeight="1">
      <c r="A87" s="807" t="s">
        <v>27</v>
      </c>
      <c r="B87" s="808"/>
      <c r="C87" s="808"/>
      <c r="D87" s="808"/>
      <c r="E87" s="808"/>
      <c r="F87" s="809"/>
      <c r="G87" s="233">
        <f>SUM(G22:G47)</f>
        <v>242</v>
      </c>
      <c r="H87" s="233">
        <f>SUM(H22:H46)</f>
        <v>269</v>
      </c>
      <c r="I87" s="234">
        <f>SUM(I22:I46)</f>
        <v>289</v>
      </c>
      <c r="J87" s="234">
        <f>SUM(J22:J47)</f>
        <v>298</v>
      </c>
      <c r="K87" s="234">
        <f>SUM(K22:K47)</f>
        <v>298</v>
      </c>
      <c r="L87" s="234">
        <f>SUM(L22:L47)</f>
        <v>298</v>
      </c>
      <c r="M87" s="157" t="s">
        <v>31</v>
      </c>
      <c r="N87" s="161"/>
      <c r="O87" s="161"/>
      <c r="P87" s="161"/>
      <c r="Q87" s="161"/>
      <c r="R87" s="161"/>
      <c r="S87" s="161"/>
      <c r="T87" s="161"/>
      <c r="U87" s="161"/>
      <c r="V87" s="161"/>
      <c r="W87" s="161"/>
      <c r="X87" s="161"/>
      <c r="Y87" s="161"/>
      <c r="Z87" s="161"/>
      <c r="AA87" s="161"/>
      <c r="AB87" s="161"/>
      <c r="AC87" s="161"/>
      <c r="AD87" s="161"/>
      <c r="AE87" s="161"/>
      <c r="AF87" s="161"/>
      <c r="AG87" s="161"/>
    </row>
    <row r="88" spans="1:33" ht="15" customHeight="1">
      <c r="A88" s="810" t="s">
        <v>28</v>
      </c>
      <c r="B88" s="811"/>
      <c r="C88" s="811"/>
      <c r="D88" s="811"/>
      <c r="E88" s="811"/>
      <c r="F88" s="812"/>
      <c r="G88" s="233">
        <f t="shared" ref="G88:L88" si="0">SUM(G50:G85)</f>
        <v>118</v>
      </c>
      <c r="H88" s="199">
        <f t="shared" si="0"/>
        <v>128</v>
      </c>
      <c r="I88" s="234">
        <f t="shared" si="0"/>
        <v>132</v>
      </c>
      <c r="J88" s="234">
        <f t="shared" si="0"/>
        <v>185</v>
      </c>
      <c r="K88" s="234">
        <f t="shared" si="0"/>
        <v>188</v>
      </c>
      <c r="L88" s="234">
        <f t="shared" si="0"/>
        <v>188</v>
      </c>
      <c r="M88" s="157" t="s">
        <v>32</v>
      </c>
      <c r="N88" s="161"/>
      <c r="O88" s="161"/>
      <c r="P88" s="161"/>
      <c r="Q88" s="161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</row>
    <row r="89" spans="1:33" ht="15" customHeight="1">
      <c r="A89" s="825" t="s">
        <v>29</v>
      </c>
      <c r="B89" s="826"/>
      <c r="C89" s="826"/>
      <c r="D89" s="826"/>
      <c r="E89" s="826"/>
      <c r="F89" s="827"/>
      <c r="G89" s="235">
        <f>G87++G88</f>
        <v>360</v>
      </c>
      <c r="H89" s="235">
        <f>H87++H88</f>
        <v>397</v>
      </c>
      <c r="I89" s="234">
        <f>SUM(I87+I88)</f>
        <v>421</v>
      </c>
      <c r="J89" s="234">
        <f>SUM(J87+J88)</f>
        <v>483</v>
      </c>
      <c r="K89" s="234">
        <f>SUM(K87+K88)</f>
        <v>486</v>
      </c>
      <c r="L89" s="234">
        <f>SUM(L87+L88)</f>
        <v>486</v>
      </c>
      <c r="M89" s="157" t="s">
        <v>33</v>
      </c>
      <c r="N89" s="161"/>
      <c r="O89" s="161"/>
      <c r="P89" s="161"/>
      <c r="Q89" s="161"/>
      <c r="R89" s="161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</row>
    <row r="90" spans="1:33" ht="15" customHeight="1">
      <c r="A90" s="833" t="s">
        <v>88</v>
      </c>
      <c r="B90" s="833"/>
      <c r="C90" s="833"/>
      <c r="D90" s="833"/>
      <c r="E90" s="833"/>
      <c r="F90" s="833"/>
      <c r="G90" s="158">
        <v>2.653</v>
      </c>
      <c r="H90" s="158">
        <v>2.7480000000000002</v>
      </c>
      <c r="I90" s="236">
        <v>2.798</v>
      </c>
      <c r="J90" s="234">
        <v>2.8490000000000002</v>
      </c>
      <c r="K90" s="234">
        <v>2.8490000000000002</v>
      </c>
      <c r="L90" s="234">
        <v>2.8490000000000002</v>
      </c>
      <c r="M90" s="157" t="s">
        <v>18</v>
      </c>
      <c r="N90" s="161"/>
      <c r="O90" s="161"/>
      <c r="P90" s="161"/>
      <c r="Q90" s="161"/>
      <c r="R90" s="161"/>
      <c r="S90" s="161"/>
      <c r="T90" s="161"/>
      <c r="U90" s="161"/>
      <c r="V90" s="161"/>
      <c r="W90" s="161"/>
      <c r="X90" s="161"/>
      <c r="Y90" s="161"/>
      <c r="Z90" s="161"/>
      <c r="AA90" s="161"/>
      <c r="AB90" s="161"/>
      <c r="AC90" s="161"/>
      <c r="AD90" s="161"/>
      <c r="AE90" s="161"/>
      <c r="AF90" s="161"/>
      <c r="AG90" s="161"/>
    </row>
    <row r="91" spans="1:33" ht="15" customHeight="1">
      <c r="A91" s="833" t="s">
        <v>89</v>
      </c>
      <c r="B91" s="833"/>
      <c r="C91" s="833"/>
      <c r="D91" s="833"/>
      <c r="E91" s="833"/>
      <c r="F91" s="833"/>
      <c r="G91" s="158">
        <v>3.0009999999999999</v>
      </c>
      <c r="H91" s="158">
        <v>3.0449999999999999</v>
      </c>
      <c r="I91" s="236">
        <v>3.052</v>
      </c>
      <c r="J91" s="234">
        <v>3.1</v>
      </c>
      <c r="K91" s="234">
        <v>3.1080000000000001</v>
      </c>
      <c r="L91" s="234">
        <v>3.1080000000000001</v>
      </c>
      <c r="M91" s="157" t="s">
        <v>18</v>
      </c>
      <c r="N91" s="161"/>
      <c r="O91" s="161"/>
      <c r="P91" s="161"/>
      <c r="Q91" s="161"/>
      <c r="R91" s="161"/>
      <c r="S91" s="161"/>
      <c r="T91" s="161"/>
      <c r="U91" s="161"/>
      <c r="V91" s="161"/>
      <c r="W91" s="161"/>
      <c r="X91" s="161"/>
      <c r="Y91" s="161"/>
      <c r="Z91" s="161"/>
      <c r="AA91" s="161"/>
      <c r="AB91" s="161"/>
      <c r="AC91" s="161"/>
      <c r="AD91" s="161"/>
      <c r="AE91" s="161"/>
      <c r="AF91" s="161"/>
      <c r="AG91" s="161"/>
    </row>
    <row r="92" spans="1:33" ht="15" customHeight="1">
      <c r="A92" s="804" t="s">
        <v>16</v>
      </c>
      <c r="B92" s="805"/>
      <c r="C92" s="805"/>
      <c r="D92" s="805"/>
      <c r="E92" s="805"/>
      <c r="F92" s="806"/>
      <c r="G92" s="237">
        <v>3.4</v>
      </c>
      <c r="H92" s="238">
        <v>3.472</v>
      </c>
      <c r="I92" s="199">
        <v>3.5</v>
      </c>
      <c r="J92" s="239">
        <v>3.6110000000000002</v>
      </c>
      <c r="K92" s="239">
        <v>3.617</v>
      </c>
      <c r="L92" s="239">
        <v>3.617</v>
      </c>
      <c r="M92" s="157" t="s">
        <v>18</v>
      </c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  <c r="AA92" s="161"/>
      <c r="AB92" s="161"/>
      <c r="AC92" s="161"/>
      <c r="AD92" s="161"/>
      <c r="AE92" s="161"/>
      <c r="AF92" s="161"/>
      <c r="AG92" s="161"/>
    </row>
    <row r="93" spans="1:33" ht="15" customHeight="1">
      <c r="A93" s="810" t="s">
        <v>8</v>
      </c>
      <c r="B93" s="811"/>
      <c r="C93" s="811"/>
      <c r="D93" s="811"/>
      <c r="E93" s="811"/>
      <c r="F93" s="812"/>
      <c r="G93" s="199">
        <v>0.99199999999999999</v>
      </c>
      <c r="H93" s="199">
        <v>0.99199999999999999</v>
      </c>
      <c r="I93" s="199">
        <v>0.99199999999999999</v>
      </c>
      <c r="J93" s="199">
        <v>0.99199999999999999</v>
      </c>
      <c r="K93" s="199">
        <v>0.99199999999999999</v>
      </c>
      <c r="L93" s="199">
        <v>0.99199999999999999</v>
      </c>
      <c r="M93" s="159" t="s">
        <v>5</v>
      </c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/>
      <c r="Y93" s="161"/>
      <c r="Z93" s="161"/>
      <c r="AA93" s="161"/>
      <c r="AB93" s="161"/>
      <c r="AC93" s="161"/>
      <c r="AD93" s="161"/>
      <c r="AE93" s="161"/>
      <c r="AF93" s="161"/>
      <c r="AG93" s="161"/>
    </row>
    <row r="94" spans="1:33" ht="15" customHeight="1">
      <c r="A94" s="834" t="s">
        <v>93</v>
      </c>
      <c r="B94" s="834"/>
      <c r="C94" s="834"/>
      <c r="D94" s="834"/>
      <c r="E94" s="834"/>
      <c r="F94" s="834"/>
      <c r="G94" s="161"/>
      <c r="H94" s="161"/>
      <c r="I94" s="161"/>
      <c r="J94" s="161"/>
      <c r="K94" s="161"/>
      <c r="L94" s="161"/>
      <c r="M94" s="161"/>
      <c r="N94" s="161"/>
      <c r="O94" s="161"/>
      <c r="P94" s="161"/>
      <c r="Q94" s="161"/>
      <c r="R94" s="161"/>
      <c r="S94" s="161"/>
      <c r="T94" s="161"/>
      <c r="U94" s="161"/>
      <c r="V94" s="161"/>
      <c r="W94" s="161"/>
      <c r="X94" s="161"/>
      <c r="Y94" s="161"/>
      <c r="Z94" s="161"/>
      <c r="AA94" s="161"/>
      <c r="AB94" s="161"/>
      <c r="AC94" s="161"/>
      <c r="AD94" s="161"/>
      <c r="AE94" s="161"/>
      <c r="AF94" s="161"/>
      <c r="AG94" s="161"/>
    </row>
    <row r="95" spans="1:33" ht="15" customHeight="1">
      <c r="A95" s="835"/>
      <c r="B95" s="835"/>
      <c r="C95" s="835"/>
      <c r="D95" s="835"/>
      <c r="E95" s="835"/>
      <c r="F95" s="835"/>
      <c r="G95" s="161"/>
      <c r="H95" s="161"/>
      <c r="I95" s="161"/>
      <c r="J95" s="161"/>
      <c r="K95" s="161"/>
      <c r="L95" s="161"/>
      <c r="M95" s="161"/>
      <c r="N95" s="161"/>
      <c r="O95" s="161"/>
      <c r="P95" s="161"/>
      <c r="Q95" s="161"/>
      <c r="R95" s="161"/>
      <c r="S95" s="161"/>
      <c r="T95" s="161"/>
      <c r="U95" s="161"/>
      <c r="V95" s="161"/>
      <c r="W95" s="161"/>
      <c r="X95" s="161"/>
      <c r="Y95" s="161"/>
      <c r="Z95" s="161"/>
      <c r="AA95" s="161"/>
      <c r="AB95" s="161"/>
      <c r="AC95" s="161"/>
      <c r="AD95" s="161"/>
      <c r="AE95" s="161"/>
      <c r="AF95" s="161"/>
      <c r="AG95" s="161"/>
    </row>
    <row r="96" spans="1:33" ht="15" customHeight="1">
      <c r="A96" s="835"/>
      <c r="B96" s="835"/>
      <c r="C96" s="835"/>
      <c r="D96" s="835"/>
      <c r="E96" s="835"/>
      <c r="F96" s="835"/>
      <c r="G96" s="161"/>
      <c r="H96" s="161"/>
      <c r="I96" s="161"/>
      <c r="J96" s="161"/>
      <c r="K96" s="161"/>
      <c r="L96" s="161"/>
      <c r="M96" s="161"/>
      <c r="N96" s="161"/>
      <c r="O96" s="161"/>
      <c r="P96" s="161"/>
      <c r="Q96" s="161"/>
      <c r="R96" s="161"/>
      <c r="S96" s="161"/>
      <c r="T96" s="161"/>
      <c r="U96" s="161"/>
      <c r="V96" s="161"/>
      <c r="W96" s="161"/>
      <c r="X96" s="161"/>
      <c r="Y96" s="161"/>
      <c r="Z96" s="161"/>
      <c r="AA96" s="161"/>
      <c r="AB96" s="161"/>
      <c r="AC96" s="161"/>
      <c r="AD96" s="161"/>
      <c r="AE96" s="161"/>
      <c r="AF96" s="161"/>
      <c r="AG96" s="161"/>
    </row>
    <row r="97" spans="1:33" ht="15" customHeight="1">
      <c r="A97" s="835"/>
      <c r="B97" s="835"/>
      <c r="C97" s="835"/>
      <c r="D97" s="835"/>
      <c r="E97" s="835"/>
      <c r="F97" s="835"/>
      <c r="G97" s="161"/>
      <c r="H97" s="161"/>
      <c r="I97" s="161"/>
      <c r="J97" s="161"/>
      <c r="K97" s="161"/>
      <c r="L97" s="161"/>
      <c r="M97" s="161"/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1"/>
      <c r="Z97" s="161"/>
      <c r="AA97" s="161"/>
      <c r="AB97" s="161"/>
      <c r="AC97" s="161"/>
      <c r="AD97" s="161"/>
      <c r="AE97" s="161"/>
      <c r="AF97" s="161"/>
      <c r="AG97" s="161"/>
    </row>
    <row r="98" spans="1:33" ht="15" customHeight="1">
      <c r="A98" s="835"/>
      <c r="B98" s="835"/>
      <c r="C98" s="835"/>
      <c r="D98" s="835"/>
      <c r="E98" s="835"/>
      <c r="F98" s="835"/>
      <c r="G98" s="161"/>
      <c r="H98" s="161"/>
      <c r="I98" s="161"/>
      <c r="J98" s="161"/>
      <c r="K98" s="161"/>
      <c r="L98" s="161"/>
      <c r="M98" s="161"/>
      <c r="N98" s="161"/>
      <c r="O98" s="161"/>
      <c r="P98" s="161"/>
      <c r="Q98" s="161"/>
      <c r="R98" s="161"/>
      <c r="S98" s="161"/>
      <c r="T98" s="161"/>
      <c r="U98" s="161"/>
      <c r="V98" s="161"/>
      <c r="W98" s="161"/>
      <c r="X98" s="161"/>
      <c r="Y98" s="161"/>
      <c r="Z98" s="161"/>
      <c r="AA98" s="161"/>
      <c r="AB98" s="161"/>
      <c r="AC98" s="161"/>
      <c r="AD98" s="161"/>
      <c r="AE98" s="161"/>
      <c r="AF98" s="161"/>
      <c r="AG98" s="161"/>
    </row>
    <row r="99" spans="1:33" ht="15" customHeight="1">
      <c r="A99" s="835"/>
      <c r="B99" s="835"/>
      <c r="C99" s="835"/>
      <c r="D99" s="835"/>
      <c r="E99" s="835"/>
      <c r="F99" s="835"/>
      <c r="G99" s="161"/>
      <c r="H99" s="161"/>
      <c r="I99" s="161"/>
      <c r="J99" s="161"/>
      <c r="K99" s="161"/>
      <c r="L99" s="161"/>
      <c r="M99" s="161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1"/>
      <c r="Z99" s="161"/>
      <c r="AA99" s="161"/>
      <c r="AB99" s="161"/>
      <c r="AC99" s="161"/>
      <c r="AD99" s="161"/>
      <c r="AE99" s="161"/>
      <c r="AF99" s="161"/>
      <c r="AG99" s="161"/>
    </row>
    <row r="100" spans="1:33" ht="15" customHeight="1" thickBot="1">
      <c r="A100" s="202"/>
      <c r="B100" s="161"/>
      <c r="C100" s="161"/>
      <c r="D100" s="161"/>
      <c r="E100" s="161"/>
      <c r="F100" s="161"/>
      <c r="G100" s="161"/>
      <c r="H100" s="161"/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  <c r="S100" s="161"/>
      <c r="T100" s="161"/>
      <c r="U100" s="161"/>
      <c r="V100" s="161"/>
      <c r="W100" s="161"/>
      <c r="X100" s="161"/>
      <c r="Y100" s="161"/>
      <c r="Z100" s="161"/>
      <c r="AA100" s="161"/>
      <c r="AB100" s="161"/>
      <c r="AC100" s="161"/>
      <c r="AD100" s="161"/>
      <c r="AE100" s="161"/>
      <c r="AF100" s="161"/>
      <c r="AG100" s="161"/>
    </row>
    <row r="101" spans="1:33" ht="15" customHeight="1">
      <c r="A101" s="434"/>
      <c r="B101" s="435"/>
      <c r="C101" s="435"/>
      <c r="D101" s="436"/>
      <c r="E101" s="437"/>
      <c r="F101" s="842" t="s">
        <v>366</v>
      </c>
      <c r="G101" s="842"/>
      <c r="H101" s="842"/>
      <c r="I101" s="842"/>
      <c r="J101" s="842"/>
      <c r="K101" s="842"/>
      <c r="L101" s="842"/>
      <c r="M101" s="842"/>
      <c r="N101" s="436"/>
      <c r="O101" s="438"/>
      <c r="P101" s="438"/>
      <c r="Q101" s="435"/>
      <c r="R101" s="435"/>
      <c r="S101" s="435"/>
      <c r="T101" s="435"/>
      <c r="U101" s="435"/>
      <c r="V101" s="435"/>
      <c r="W101" s="435"/>
      <c r="X101" s="435"/>
      <c r="Y101" s="435"/>
      <c r="Z101" s="435"/>
      <c r="AA101" s="435"/>
      <c r="AB101" s="439"/>
      <c r="AC101" s="161"/>
      <c r="AD101" s="161"/>
      <c r="AE101" s="161"/>
      <c r="AF101" s="161"/>
      <c r="AG101" s="161"/>
    </row>
    <row r="102" spans="1:33" ht="15" customHeight="1">
      <c r="A102" s="440"/>
      <c r="B102" s="161"/>
      <c r="C102" s="161"/>
      <c r="D102" s="843" t="s">
        <v>368</v>
      </c>
      <c r="E102" s="843"/>
      <c r="F102" s="843"/>
      <c r="G102" s="843"/>
      <c r="H102" s="843"/>
      <c r="I102" s="843"/>
      <c r="J102" s="843"/>
      <c r="K102" s="843"/>
      <c r="L102" s="843"/>
      <c r="M102" s="843"/>
      <c r="N102" s="843"/>
      <c r="O102" s="843"/>
      <c r="P102" s="843"/>
      <c r="Q102" s="161"/>
      <c r="R102" s="161"/>
      <c r="S102" s="161"/>
      <c r="T102" s="161"/>
      <c r="U102" s="161"/>
      <c r="V102" s="161"/>
      <c r="W102" s="161"/>
      <c r="X102" s="161"/>
      <c r="Y102" s="161"/>
      <c r="Z102" s="161"/>
      <c r="AA102" s="161"/>
      <c r="AB102" s="441"/>
      <c r="AC102" s="161"/>
      <c r="AD102" s="161"/>
      <c r="AE102" s="161"/>
      <c r="AF102" s="161"/>
      <c r="AG102" s="161"/>
    </row>
    <row r="103" spans="1:33" ht="15" customHeight="1">
      <c r="A103" s="442"/>
      <c r="B103" s="161"/>
      <c r="C103" s="161"/>
      <c r="D103" s="162"/>
      <c r="E103" s="443"/>
      <c r="F103" s="841" t="s">
        <v>367</v>
      </c>
      <c r="G103" s="841"/>
      <c r="H103" s="841"/>
      <c r="I103" s="841"/>
      <c r="J103" s="841"/>
      <c r="K103" s="841"/>
      <c r="L103" s="841"/>
      <c r="M103" s="841"/>
      <c r="N103" s="433"/>
      <c r="O103" s="433"/>
      <c r="P103" s="433"/>
      <c r="Q103" s="161"/>
      <c r="R103" s="161"/>
      <c r="S103" s="161"/>
      <c r="T103" s="161"/>
      <c r="U103" s="161"/>
      <c r="V103" s="161"/>
      <c r="AB103" s="441"/>
      <c r="AC103" s="161"/>
      <c r="AD103" s="161"/>
      <c r="AE103" s="161"/>
      <c r="AF103" s="161"/>
      <c r="AG103" s="161"/>
    </row>
    <row r="104" spans="1:33" ht="15" customHeight="1">
      <c r="A104" s="836" t="s">
        <v>0</v>
      </c>
      <c r="B104" s="837" t="s">
        <v>2</v>
      </c>
      <c r="C104" s="837" t="s">
        <v>3</v>
      </c>
      <c r="D104" s="839" t="s">
        <v>358</v>
      </c>
      <c r="E104" s="840"/>
      <c r="F104" s="840"/>
      <c r="G104" s="840"/>
      <c r="H104" s="840"/>
      <c r="I104" s="840"/>
      <c r="J104" s="840"/>
      <c r="K104" s="840"/>
      <c r="L104" s="840"/>
      <c r="M104" s="840"/>
      <c r="N104" s="840"/>
      <c r="O104" s="840"/>
      <c r="P104" s="840"/>
      <c r="Q104" s="840"/>
      <c r="R104" s="840"/>
      <c r="S104" s="840"/>
      <c r="T104" s="840"/>
      <c r="U104" s="840"/>
      <c r="V104" s="840"/>
      <c r="W104" s="840"/>
      <c r="X104" s="840"/>
      <c r="Y104" s="840"/>
      <c r="Z104" s="840"/>
      <c r="AA104" s="840"/>
      <c r="AB104" s="840"/>
      <c r="AC104" s="161"/>
      <c r="AD104" s="161"/>
      <c r="AE104" s="161"/>
      <c r="AF104" s="161"/>
      <c r="AG104" s="161"/>
    </row>
    <row r="105" spans="1:33" ht="15" customHeight="1">
      <c r="A105" s="836"/>
      <c r="B105" s="837"/>
      <c r="C105" s="837"/>
      <c r="D105" s="837">
        <v>2020</v>
      </c>
      <c r="E105" s="837"/>
      <c r="F105" s="837"/>
      <c r="G105" s="837"/>
      <c r="H105" s="837">
        <v>2021</v>
      </c>
      <c r="I105" s="837"/>
      <c r="J105" s="837"/>
      <c r="K105" s="837"/>
      <c r="L105" s="430"/>
      <c r="M105" s="837">
        <v>2022</v>
      </c>
      <c r="N105" s="837"/>
      <c r="O105" s="837"/>
      <c r="P105" s="837"/>
      <c r="Q105" s="837">
        <v>2023</v>
      </c>
      <c r="R105" s="837"/>
      <c r="S105" s="837"/>
      <c r="T105" s="837"/>
      <c r="U105" s="837">
        <v>2024</v>
      </c>
      <c r="V105" s="837"/>
      <c r="W105" s="837"/>
      <c r="X105" s="838"/>
      <c r="Y105" s="837">
        <v>2025</v>
      </c>
      <c r="Z105" s="837"/>
      <c r="AA105" s="837"/>
      <c r="AB105" s="838"/>
      <c r="AC105" s="161"/>
      <c r="AD105" s="161"/>
      <c r="AE105" s="161"/>
      <c r="AF105" s="161"/>
      <c r="AG105" s="161"/>
    </row>
    <row r="106" spans="1:33" ht="15" customHeight="1">
      <c r="A106" s="836"/>
      <c r="B106" s="837"/>
      <c r="C106" s="837"/>
      <c r="D106" s="430" t="s">
        <v>359</v>
      </c>
      <c r="E106" s="430" t="s">
        <v>360</v>
      </c>
      <c r="F106" s="430" t="s">
        <v>361</v>
      </c>
      <c r="G106" s="430" t="s">
        <v>362</v>
      </c>
      <c r="H106" s="430" t="s">
        <v>359</v>
      </c>
      <c r="I106" s="430" t="s">
        <v>360</v>
      </c>
      <c r="J106" s="430" t="s">
        <v>361</v>
      </c>
      <c r="K106" s="430" t="s">
        <v>362</v>
      </c>
      <c r="L106" s="430" t="s">
        <v>362</v>
      </c>
      <c r="M106" s="430" t="s">
        <v>359</v>
      </c>
      <c r="N106" s="430" t="s">
        <v>360</v>
      </c>
      <c r="O106" s="430" t="s">
        <v>363</v>
      </c>
      <c r="P106" s="430" t="s">
        <v>364</v>
      </c>
      <c r="Q106" s="430" t="s">
        <v>359</v>
      </c>
      <c r="R106" s="430" t="s">
        <v>360</v>
      </c>
      <c r="S106" s="430" t="s">
        <v>363</v>
      </c>
      <c r="T106" s="430" t="s">
        <v>364</v>
      </c>
      <c r="U106" s="430" t="s">
        <v>359</v>
      </c>
      <c r="V106" s="430" t="s">
        <v>360</v>
      </c>
      <c r="W106" s="430" t="s">
        <v>363</v>
      </c>
      <c r="X106" s="444" t="s">
        <v>364</v>
      </c>
      <c r="Y106" s="430" t="s">
        <v>359</v>
      </c>
      <c r="Z106" s="430" t="s">
        <v>360</v>
      </c>
      <c r="AA106" s="430" t="s">
        <v>363</v>
      </c>
      <c r="AB106" s="444" t="s">
        <v>364</v>
      </c>
      <c r="AC106" s="161"/>
      <c r="AD106" s="161"/>
      <c r="AE106" s="161"/>
      <c r="AF106" s="161"/>
      <c r="AG106" s="161"/>
    </row>
    <row r="107" spans="1:33" ht="15" customHeight="1">
      <c r="A107" s="828" t="s">
        <v>4</v>
      </c>
      <c r="B107" s="802"/>
      <c r="C107" s="802"/>
      <c r="D107" s="802"/>
      <c r="E107" s="802"/>
      <c r="F107" s="802"/>
      <c r="G107" s="802"/>
      <c r="H107" s="802"/>
      <c r="I107" s="802"/>
      <c r="J107" s="802"/>
      <c r="K107" s="802"/>
      <c r="L107" s="802"/>
      <c r="M107" s="802"/>
      <c r="N107" s="802"/>
      <c r="O107" s="802"/>
      <c r="P107" s="802"/>
      <c r="Q107" s="802"/>
      <c r="R107" s="802"/>
      <c r="S107" s="802"/>
      <c r="T107" s="802"/>
      <c r="U107" s="802"/>
      <c r="V107" s="802"/>
      <c r="W107" s="802"/>
      <c r="X107" s="829"/>
      <c r="Y107" s="529"/>
      <c r="Z107" s="529"/>
      <c r="AA107" s="529"/>
      <c r="AB107" s="529"/>
      <c r="AC107" s="161"/>
      <c r="AD107" s="161"/>
      <c r="AE107" s="161"/>
      <c r="AF107" s="161"/>
      <c r="AG107" s="161"/>
    </row>
    <row r="108" spans="1:33" ht="15" customHeight="1">
      <c r="A108" s="445">
        <v>1</v>
      </c>
      <c r="B108" s="168" t="s">
        <v>117</v>
      </c>
      <c r="C108" s="219" t="s">
        <v>118</v>
      </c>
      <c r="D108" s="189">
        <f t="shared" ref="D108:D133" si="1">G22</f>
        <v>4</v>
      </c>
      <c r="E108" s="397">
        <f t="shared" ref="E108:E133" si="2">(D108/$D$172)</f>
        <v>1.1111111111111112E-2</v>
      </c>
      <c r="F108" s="397">
        <f>LN(E108)</f>
        <v>-4.499809670330265</v>
      </c>
      <c r="G108" s="397">
        <f>-(E108*F108)</f>
        <v>4.9997885225891839E-2</v>
      </c>
      <c r="H108" s="189">
        <f t="shared" ref="H108:H133" si="3">H22</f>
        <v>6</v>
      </c>
      <c r="I108" s="397">
        <f t="shared" ref="I108:I133" si="4">(H108/$H$172)</f>
        <v>1.5113350125944584E-2</v>
      </c>
      <c r="J108" s="397">
        <f>LN(I108)</f>
        <v>-4.1921768114591353</v>
      </c>
      <c r="K108" s="397">
        <f>-(I108*J108)</f>
        <v>6.3357835941447893E-2</v>
      </c>
      <c r="L108" s="397">
        <f>-(J108*K108)</f>
        <v>0.26560725065797003</v>
      </c>
      <c r="M108" s="189">
        <f t="shared" ref="M108:M133" si="5">I22</f>
        <v>6</v>
      </c>
      <c r="N108" s="397">
        <f t="shared" ref="N108:N133" si="6">(M108/$M$172)</f>
        <v>1.4251781472684086E-2</v>
      </c>
      <c r="O108" s="397">
        <f>LN(N108)</f>
        <v>-4.2508733644543266</v>
      </c>
      <c r="P108" s="397">
        <f>-(N108*O108)</f>
        <v>6.0582518258256439E-2</v>
      </c>
      <c r="Q108" s="189">
        <f t="shared" ref="Q108:Q133" si="7">J22</f>
        <v>6</v>
      </c>
      <c r="R108" s="397">
        <f t="shared" ref="R108:R133" si="8">(Q108/$Q$172)</f>
        <v>1.2422360248447204E-2</v>
      </c>
      <c r="S108" s="397">
        <f>LN(R108)</f>
        <v>-4.3882571844245177</v>
      </c>
      <c r="T108" s="397">
        <f>-(R108*S108)</f>
        <v>5.4512511607757982E-2</v>
      </c>
      <c r="U108" s="189">
        <f t="shared" ref="U108:U133" si="9">K22</f>
        <v>6</v>
      </c>
      <c r="V108" s="397">
        <f t="shared" ref="V108:V133" si="10">(U108/$U$172)</f>
        <v>1.2345679012345678E-2</v>
      </c>
      <c r="W108" s="397">
        <f>LN(V108)</f>
        <v>-4.3944491546724391</v>
      </c>
      <c r="X108" s="446">
        <f>-(V108*W108)</f>
        <v>5.4252458699659736E-2</v>
      </c>
      <c r="Y108" s="189">
        <f>L22</f>
        <v>6</v>
      </c>
      <c r="Z108" s="397">
        <f t="shared" ref="Z108:Z133" si="11">(Y108/$U$172)</f>
        <v>1.2345679012345678E-2</v>
      </c>
      <c r="AA108" s="397">
        <f>LN(Z108)</f>
        <v>-4.3944491546724391</v>
      </c>
      <c r="AB108" s="446">
        <f>-(Z108*AA108)</f>
        <v>5.4252458699659736E-2</v>
      </c>
      <c r="AC108" s="161"/>
      <c r="AD108" s="161"/>
      <c r="AE108" s="161"/>
      <c r="AF108" s="161"/>
      <c r="AG108" s="161"/>
    </row>
    <row r="109" spans="1:33" ht="15" customHeight="1">
      <c r="A109" s="447">
        <v>2</v>
      </c>
      <c r="B109" s="222" t="s">
        <v>120</v>
      </c>
      <c r="C109" s="223" t="s">
        <v>121</v>
      </c>
      <c r="D109" s="189">
        <f t="shared" si="1"/>
        <v>1</v>
      </c>
      <c r="E109" s="397">
        <f t="shared" si="2"/>
        <v>2.7777777777777779E-3</v>
      </c>
      <c r="F109" s="397">
        <f t="shared" ref="F109:F171" si="12">LN(E109)</f>
        <v>-5.8861040314501558</v>
      </c>
      <c r="G109" s="397">
        <f t="shared" ref="G109:G171" si="13">-(E109*F109)</f>
        <v>1.6350288976250432E-2</v>
      </c>
      <c r="H109" s="189">
        <f t="shared" si="3"/>
        <v>2</v>
      </c>
      <c r="I109" s="397">
        <f t="shared" si="4"/>
        <v>5.0377833753148613E-3</v>
      </c>
      <c r="J109" s="397">
        <f t="shared" ref="J109:J171" si="14">LN(I109)</f>
        <v>-5.2907891001272453</v>
      </c>
      <c r="K109" s="397">
        <f t="shared" ref="K109:L171" si="15">-(I109*J109)</f>
        <v>2.6653849370918112E-2</v>
      </c>
      <c r="L109" s="397">
        <f t="shared" si="15"/>
        <v>0.14101989572808699</v>
      </c>
      <c r="M109" s="189">
        <f t="shared" si="5"/>
        <v>2</v>
      </c>
      <c r="N109" s="397">
        <f t="shared" si="6"/>
        <v>4.7505938242280287E-3</v>
      </c>
      <c r="O109" s="397">
        <f t="shared" ref="O109:O171" si="16">LN(N109)</f>
        <v>-5.3494856531224357</v>
      </c>
      <c r="P109" s="397">
        <f t="shared" ref="P109:P171" si="17">-(N109*O109)</f>
        <v>2.5413233506519885E-2</v>
      </c>
      <c r="Q109" s="189">
        <f t="shared" si="7"/>
        <v>2</v>
      </c>
      <c r="R109" s="397">
        <f t="shared" si="8"/>
        <v>4.140786749482402E-3</v>
      </c>
      <c r="S109" s="397">
        <f t="shared" ref="S109:S171" si="18">LN(R109)</f>
        <v>-5.4868694730926277</v>
      </c>
      <c r="T109" s="397">
        <f t="shared" ref="T109:T171" si="19">-(R109*S109)</f>
        <v>2.2719956410321443E-2</v>
      </c>
      <c r="U109" s="189">
        <f t="shared" si="9"/>
        <v>2</v>
      </c>
      <c r="V109" s="397">
        <f t="shared" si="10"/>
        <v>4.11522633744856E-3</v>
      </c>
      <c r="W109" s="397">
        <f t="shared" ref="W109:W171" si="20">LN(V109)</f>
        <v>-5.4930614433405482</v>
      </c>
      <c r="X109" s="446">
        <f t="shared" ref="X109:X171" si="21">-(V109*W109)</f>
        <v>2.2605191124858225E-2</v>
      </c>
      <c r="Y109" s="189">
        <f t="shared" ref="Y109:Y133" si="22">L23</f>
        <v>2</v>
      </c>
      <c r="Z109" s="397">
        <f t="shared" si="11"/>
        <v>4.11522633744856E-3</v>
      </c>
      <c r="AA109" s="397">
        <f t="shared" ref="AA109:AA133" si="23">LN(Z109)</f>
        <v>-5.4930614433405482</v>
      </c>
      <c r="AB109" s="446">
        <f t="shared" ref="AB109:AB133" si="24">-(Z109*AA109)</f>
        <v>2.2605191124858225E-2</v>
      </c>
      <c r="AC109" s="161"/>
      <c r="AD109" s="161"/>
      <c r="AE109" s="161"/>
      <c r="AF109" s="161"/>
      <c r="AG109" s="161"/>
    </row>
    <row r="110" spans="1:33" ht="15" customHeight="1">
      <c r="A110" s="445">
        <v>3</v>
      </c>
      <c r="B110" s="222" t="s">
        <v>122</v>
      </c>
      <c r="C110" s="223" t="s">
        <v>123</v>
      </c>
      <c r="D110" s="189">
        <f t="shared" si="1"/>
        <v>2</v>
      </c>
      <c r="E110" s="397">
        <f t="shared" si="2"/>
        <v>5.5555555555555558E-3</v>
      </c>
      <c r="F110" s="397">
        <f t="shared" si="12"/>
        <v>-5.1929568508902104</v>
      </c>
      <c r="G110" s="397">
        <f t="shared" si="13"/>
        <v>2.8849760282723392E-2</v>
      </c>
      <c r="H110" s="189">
        <f t="shared" si="3"/>
        <v>3</v>
      </c>
      <c r="I110" s="397">
        <f t="shared" si="4"/>
        <v>7.556675062972292E-3</v>
      </c>
      <c r="J110" s="397">
        <f t="shared" si="14"/>
        <v>-4.8853239920190807</v>
      </c>
      <c r="K110" s="397">
        <f t="shared" si="15"/>
        <v>3.6916805985030839E-2</v>
      </c>
      <c r="L110" s="397">
        <f t="shared" si="15"/>
        <v>0.18035055798738475</v>
      </c>
      <c r="M110" s="189">
        <f t="shared" si="5"/>
        <v>3</v>
      </c>
      <c r="N110" s="397">
        <f t="shared" si="6"/>
        <v>7.1258907363420431E-3</v>
      </c>
      <c r="O110" s="397">
        <f t="shared" si="16"/>
        <v>-4.944020545014272</v>
      </c>
      <c r="P110" s="397">
        <f t="shared" si="17"/>
        <v>3.5230550202001942E-2</v>
      </c>
      <c r="Q110" s="189">
        <f t="shared" si="7"/>
        <v>3</v>
      </c>
      <c r="R110" s="397">
        <f t="shared" si="8"/>
        <v>6.2111801242236021E-3</v>
      </c>
      <c r="S110" s="397">
        <f t="shared" si="18"/>
        <v>-5.0814043649844631</v>
      </c>
      <c r="T110" s="397">
        <f t="shared" si="19"/>
        <v>3.1561517794934553E-2</v>
      </c>
      <c r="U110" s="189">
        <f t="shared" si="9"/>
        <v>3</v>
      </c>
      <c r="V110" s="397">
        <f t="shared" si="10"/>
        <v>6.1728395061728392E-3</v>
      </c>
      <c r="W110" s="397">
        <f t="shared" si="20"/>
        <v>-5.0875963352323845</v>
      </c>
      <c r="X110" s="446">
        <f t="shared" si="21"/>
        <v>3.1404915649582615E-2</v>
      </c>
      <c r="Y110" s="189">
        <f t="shared" si="22"/>
        <v>3</v>
      </c>
      <c r="Z110" s="397">
        <f t="shared" si="11"/>
        <v>6.1728395061728392E-3</v>
      </c>
      <c r="AA110" s="397">
        <f t="shared" si="23"/>
        <v>-5.0875963352323845</v>
      </c>
      <c r="AB110" s="446">
        <f t="shared" si="24"/>
        <v>3.1404915649582615E-2</v>
      </c>
      <c r="AC110" s="161"/>
      <c r="AD110" s="161"/>
      <c r="AE110" s="161"/>
      <c r="AF110" s="161"/>
      <c r="AG110" s="161"/>
    </row>
    <row r="111" spans="1:33" ht="15" customHeight="1">
      <c r="A111" s="447">
        <v>4</v>
      </c>
      <c r="B111" s="222" t="s">
        <v>124</v>
      </c>
      <c r="C111" s="223" t="s">
        <v>125</v>
      </c>
      <c r="D111" s="189">
        <f t="shared" si="1"/>
        <v>3</v>
      </c>
      <c r="E111" s="397">
        <f t="shared" si="2"/>
        <v>8.3333333333333332E-3</v>
      </c>
      <c r="F111" s="397">
        <f t="shared" si="12"/>
        <v>-4.7874917427820458</v>
      </c>
      <c r="G111" s="397">
        <f t="shared" si="13"/>
        <v>3.9895764523183712E-2</v>
      </c>
      <c r="H111" s="189">
        <f t="shared" si="3"/>
        <v>4</v>
      </c>
      <c r="I111" s="397">
        <f t="shared" si="4"/>
        <v>1.0075566750629723E-2</v>
      </c>
      <c r="J111" s="397">
        <f t="shared" si="14"/>
        <v>-4.5976419195673</v>
      </c>
      <c r="K111" s="397">
        <f t="shared" si="15"/>
        <v>4.63238480560937E-2</v>
      </c>
      <c r="L111" s="397">
        <f t="shared" si="15"/>
        <v>0.21298046569836257</v>
      </c>
      <c r="M111" s="189">
        <f t="shared" si="5"/>
        <v>5</v>
      </c>
      <c r="N111" s="397">
        <f t="shared" si="6"/>
        <v>1.1876484560570071E-2</v>
      </c>
      <c r="O111" s="397">
        <f t="shared" si="16"/>
        <v>-4.4331949212482806</v>
      </c>
      <c r="P111" s="397">
        <f t="shared" si="17"/>
        <v>5.2650771036202859E-2</v>
      </c>
      <c r="Q111" s="189">
        <f t="shared" si="7"/>
        <v>5</v>
      </c>
      <c r="R111" s="397">
        <f t="shared" si="8"/>
        <v>1.0351966873706004E-2</v>
      </c>
      <c r="S111" s="397">
        <f t="shared" si="18"/>
        <v>-4.5705787412184726</v>
      </c>
      <c r="T111" s="397">
        <f t="shared" si="19"/>
        <v>4.7314479722758512E-2</v>
      </c>
      <c r="U111" s="189">
        <f t="shared" si="9"/>
        <v>5</v>
      </c>
      <c r="V111" s="397">
        <f t="shared" si="10"/>
        <v>1.0288065843621399E-2</v>
      </c>
      <c r="W111" s="397">
        <f t="shared" si="20"/>
        <v>-4.5767707114663931</v>
      </c>
      <c r="X111" s="446">
        <f t="shared" si="21"/>
        <v>4.7086118430724209E-2</v>
      </c>
      <c r="Y111" s="189">
        <f t="shared" si="22"/>
        <v>5</v>
      </c>
      <c r="Z111" s="397">
        <f t="shared" si="11"/>
        <v>1.0288065843621399E-2</v>
      </c>
      <c r="AA111" s="397">
        <f t="shared" si="23"/>
        <v>-4.5767707114663931</v>
      </c>
      <c r="AB111" s="446">
        <f t="shared" si="24"/>
        <v>4.7086118430724209E-2</v>
      </c>
      <c r="AC111" s="161"/>
      <c r="AD111" s="161"/>
      <c r="AE111" s="161"/>
      <c r="AF111" s="161"/>
      <c r="AG111" s="161"/>
    </row>
    <row r="112" spans="1:33" ht="15" customHeight="1">
      <c r="A112" s="445">
        <v>5</v>
      </c>
      <c r="B112" s="222" t="s">
        <v>126</v>
      </c>
      <c r="C112" s="223" t="s">
        <v>127</v>
      </c>
      <c r="D112" s="189">
        <f t="shared" si="1"/>
        <v>20</v>
      </c>
      <c r="E112" s="397">
        <f t="shared" si="2"/>
        <v>5.5555555555555552E-2</v>
      </c>
      <c r="F112" s="397">
        <f t="shared" si="12"/>
        <v>-2.890371757896165</v>
      </c>
      <c r="G112" s="397">
        <f t="shared" si="13"/>
        <v>0.16057620877200915</v>
      </c>
      <c r="H112" s="189">
        <f t="shared" si="3"/>
        <v>21</v>
      </c>
      <c r="I112" s="397">
        <f t="shared" si="4"/>
        <v>5.2896725440806043E-2</v>
      </c>
      <c r="J112" s="397">
        <f t="shared" si="14"/>
        <v>-2.9394138429637673</v>
      </c>
      <c r="K112" s="397">
        <f t="shared" si="15"/>
        <v>0.15548536700815896</v>
      </c>
      <c r="L112" s="397">
        <f t="shared" si="15"/>
        <v>0.45703584016208426</v>
      </c>
      <c r="M112" s="189">
        <f t="shared" si="5"/>
        <v>22</v>
      </c>
      <c r="N112" s="397">
        <f t="shared" si="6"/>
        <v>5.2256532066508314E-2</v>
      </c>
      <c r="O112" s="397">
        <f t="shared" si="16"/>
        <v>-2.9515903803240655</v>
      </c>
      <c r="P112" s="397">
        <f t="shared" si="17"/>
        <v>0.154239877356602</v>
      </c>
      <c r="Q112" s="189">
        <f t="shared" si="7"/>
        <v>22</v>
      </c>
      <c r="R112" s="397">
        <f t="shared" si="8"/>
        <v>4.5548654244306416E-2</v>
      </c>
      <c r="S112" s="397">
        <f t="shared" si="18"/>
        <v>-3.0889742002942571</v>
      </c>
      <c r="T112" s="397">
        <f t="shared" si="19"/>
        <v>0.14069861781878604</v>
      </c>
      <c r="U112" s="189">
        <f t="shared" si="9"/>
        <v>22</v>
      </c>
      <c r="V112" s="397">
        <f t="shared" si="10"/>
        <v>4.5267489711934158E-2</v>
      </c>
      <c r="W112" s="397">
        <f t="shared" si="20"/>
        <v>-3.095166170542178</v>
      </c>
      <c r="X112" s="446">
        <f t="shared" si="21"/>
        <v>0.14011040278174469</v>
      </c>
      <c r="Y112" s="189">
        <f t="shared" si="22"/>
        <v>22</v>
      </c>
      <c r="Z112" s="397">
        <f t="shared" si="11"/>
        <v>4.5267489711934158E-2</v>
      </c>
      <c r="AA112" s="397">
        <f t="shared" si="23"/>
        <v>-3.095166170542178</v>
      </c>
      <c r="AB112" s="446">
        <f t="shared" si="24"/>
        <v>0.14011040278174469</v>
      </c>
      <c r="AC112" s="161"/>
      <c r="AD112" s="161"/>
      <c r="AE112" s="161"/>
      <c r="AF112" s="161"/>
      <c r="AG112" s="161"/>
    </row>
    <row r="113" spans="1:33" ht="15" customHeight="1">
      <c r="A113" s="447">
        <v>6</v>
      </c>
      <c r="B113" s="222" t="s">
        <v>128</v>
      </c>
      <c r="C113" s="223" t="s">
        <v>129</v>
      </c>
      <c r="D113" s="189">
        <f t="shared" si="1"/>
        <v>6</v>
      </c>
      <c r="E113" s="397">
        <f t="shared" si="2"/>
        <v>1.6666666666666666E-2</v>
      </c>
      <c r="F113" s="397">
        <f t="shared" si="12"/>
        <v>-4.0943445622221004</v>
      </c>
      <c r="G113" s="397">
        <f t="shared" si="13"/>
        <v>6.823907603703501E-2</v>
      </c>
      <c r="H113" s="189">
        <f t="shared" si="3"/>
        <v>7</v>
      </c>
      <c r="I113" s="397">
        <f t="shared" si="4"/>
        <v>1.7632241813602016E-2</v>
      </c>
      <c r="J113" s="397">
        <f t="shared" si="14"/>
        <v>-4.0380261316318773</v>
      </c>
      <c r="K113" s="397">
        <f t="shared" si="15"/>
        <v>7.1199453202577187E-2</v>
      </c>
      <c r="L113" s="397">
        <f t="shared" si="15"/>
        <v>0.28750525258990761</v>
      </c>
      <c r="M113" s="189">
        <f t="shared" si="5"/>
        <v>8</v>
      </c>
      <c r="N113" s="397">
        <f t="shared" si="6"/>
        <v>1.9002375296912115E-2</v>
      </c>
      <c r="O113" s="397">
        <f t="shared" si="16"/>
        <v>-3.9631912920025454</v>
      </c>
      <c r="P113" s="397">
        <f t="shared" si="17"/>
        <v>7.5310048304086372E-2</v>
      </c>
      <c r="Q113" s="189">
        <f t="shared" si="7"/>
        <v>8</v>
      </c>
      <c r="R113" s="397">
        <f t="shared" si="8"/>
        <v>1.6563146997929608E-2</v>
      </c>
      <c r="S113" s="397">
        <f t="shared" si="18"/>
        <v>-4.1005751119727369</v>
      </c>
      <c r="T113" s="397">
        <f t="shared" si="19"/>
        <v>6.7918428355656105E-2</v>
      </c>
      <c r="U113" s="189">
        <f t="shared" si="9"/>
        <v>8</v>
      </c>
      <c r="V113" s="397">
        <f t="shared" si="10"/>
        <v>1.646090534979424E-2</v>
      </c>
      <c r="W113" s="397">
        <f t="shared" si="20"/>
        <v>-4.1067670822206574</v>
      </c>
      <c r="X113" s="446">
        <f t="shared" si="21"/>
        <v>6.7601104234084899E-2</v>
      </c>
      <c r="Y113" s="189">
        <f t="shared" si="22"/>
        <v>8</v>
      </c>
      <c r="Z113" s="397">
        <f t="shared" si="11"/>
        <v>1.646090534979424E-2</v>
      </c>
      <c r="AA113" s="397">
        <f t="shared" si="23"/>
        <v>-4.1067670822206574</v>
      </c>
      <c r="AB113" s="446">
        <f t="shared" si="24"/>
        <v>6.7601104234084899E-2</v>
      </c>
      <c r="AC113" s="161"/>
      <c r="AD113" s="161"/>
      <c r="AE113" s="161"/>
      <c r="AF113" s="161"/>
      <c r="AG113" s="161"/>
    </row>
    <row r="114" spans="1:33" ht="15" customHeight="1">
      <c r="A114" s="445">
        <v>7</v>
      </c>
      <c r="B114" s="222" t="s">
        <v>131</v>
      </c>
      <c r="C114" s="223" t="s">
        <v>132</v>
      </c>
      <c r="D114" s="189">
        <f t="shared" si="1"/>
        <v>3</v>
      </c>
      <c r="E114" s="397">
        <f t="shared" si="2"/>
        <v>8.3333333333333332E-3</v>
      </c>
      <c r="F114" s="397">
        <f t="shared" si="12"/>
        <v>-4.7874917427820458</v>
      </c>
      <c r="G114" s="397">
        <f t="shared" si="13"/>
        <v>3.9895764523183712E-2</v>
      </c>
      <c r="H114" s="189">
        <f t="shared" si="3"/>
        <v>3</v>
      </c>
      <c r="I114" s="397">
        <f t="shared" si="4"/>
        <v>7.556675062972292E-3</v>
      </c>
      <c r="J114" s="397">
        <f t="shared" si="14"/>
        <v>-4.8853239920190807</v>
      </c>
      <c r="K114" s="397">
        <f t="shared" si="15"/>
        <v>3.6916805985030839E-2</v>
      </c>
      <c r="L114" s="397">
        <f t="shared" si="15"/>
        <v>0.18035055798738475</v>
      </c>
      <c r="M114" s="189">
        <f t="shared" si="5"/>
        <v>4</v>
      </c>
      <c r="N114" s="397">
        <f t="shared" si="6"/>
        <v>9.5011876484560574E-3</v>
      </c>
      <c r="O114" s="397">
        <f t="shared" si="16"/>
        <v>-4.6563384725624903</v>
      </c>
      <c r="P114" s="397">
        <f t="shared" si="17"/>
        <v>4.4240745582541478E-2</v>
      </c>
      <c r="Q114" s="189">
        <f t="shared" si="7"/>
        <v>4</v>
      </c>
      <c r="R114" s="397">
        <f t="shared" si="8"/>
        <v>8.2815734989648039E-3</v>
      </c>
      <c r="S114" s="397">
        <f t="shared" si="18"/>
        <v>-4.7937222925326823</v>
      </c>
      <c r="T114" s="397">
        <f t="shared" si="19"/>
        <v>3.9699563499235466E-2</v>
      </c>
      <c r="U114" s="189">
        <f t="shared" si="9"/>
        <v>4</v>
      </c>
      <c r="V114" s="397">
        <f t="shared" si="10"/>
        <v>8.23045267489712E-3</v>
      </c>
      <c r="W114" s="397">
        <f t="shared" si="20"/>
        <v>-4.7999142627806028</v>
      </c>
      <c r="X114" s="446">
        <f t="shared" si="21"/>
        <v>3.9505467183379453E-2</v>
      </c>
      <c r="Y114" s="189">
        <f t="shared" si="22"/>
        <v>4</v>
      </c>
      <c r="Z114" s="397">
        <f t="shared" si="11"/>
        <v>8.23045267489712E-3</v>
      </c>
      <c r="AA114" s="397">
        <f t="shared" si="23"/>
        <v>-4.7999142627806028</v>
      </c>
      <c r="AB114" s="446">
        <f t="shared" si="24"/>
        <v>3.9505467183379453E-2</v>
      </c>
      <c r="AC114" s="161"/>
      <c r="AD114" s="161"/>
      <c r="AE114" s="161"/>
      <c r="AF114" s="161"/>
      <c r="AG114" s="161"/>
    </row>
    <row r="115" spans="1:33" ht="15" customHeight="1">
      <c r="A115" s="447">
        <v>8</v>
      </c>
      <c r="B115" s="222" t="s">
        <v>133</v>
      </c>
      <c r="C115" s="223" t="s">
        <v>134</v>
      </c>
      <c r="D115" s="189">
        <f t="shared" si="1"/>
        <v>27</v>
      </c>
      <c r="E115" s="397">
        <f t="shared" si="2"/>
        <v>7.4999999999999997E-2</v>
      </c>
      <c r="F115" s="397">
        <f t="shared" si="12"/>
        <v>-2.5902671654458267</v>
      </c>
      <c r="G115" s="397">
        <f t="shared" si="13"/>
        <v>0.19427003740843699</v>
      </c>
      <c r="H115" s="189">
        <f t="shared" si="3"/>
        <v>28</v>
      </c>
      <c r="I115" s="397">
        <f t="shared" si="4"/>
        <v>7.0528967254408062E-2</v>
      </c>
      <c r="J115" s="397">
        <f t="shared" si="14"/>
        <v>-2.6517317705119865</v>
      </c>
      <c r="K115" s="397">
        <f t="shared" si="15"/>
        <v>0.18702390320991341</v>
      </c>
      <c r="L115" s="397">
        <f t="shared" si="15"/>
        <v>0.49593722598688611</v>
      </c>
      <c r="M115" s="189">
        <f t="shared" si="5"/>
        <v>29</v>
      </c>
      <c r="N115" s="397">
        <f t="shared" si="6"/>
        <v>6.8883610451306407E-2</v>
      </c>
      <c r="O115" s="397">
        <f t="shared" si="16"/>
        <v>-2.6753370036959074</v>
      </c>
      <c r="P115" s="397">
        <f t="shared" si="17"/>
        <v>0.18428687198855417</v>
      </c>
      <c r="Q115" s="189">
        <f t="shared" si="7"/>
        <v>29</v>
      </c>
      <c r="R115" s="397">
        <f t="shared" si="8"/>
        <v>6.0041407867494824E-2</v>
      </c>
      <c r="S115" s="397">
        <f t="shared" si="18"/>
        <v>-2.8127208236660985</v>
      </c>
      <c r="T115" s="397">
        <f t="shared" si="19"/>
        <v>0.16887971819113221</v>
      </c>
      <c r="U115" s="189">
        <f t="shared" si="9"/>
        <v>29</v>
      </c>
      <c r="V115" s="397">
        <f t="shared" si="10"/>
        <v>5.9670781893004114E-2</v>
      </c>
      <c r="W115" s="397">
        <f t="shared" si="20"/>
        <v>-2.8189127939140199</v>
      </c>
      <c r="X115" s="446">
        <f t="shared" si="21"/>
        <v>0.16820673050104235</v>
      </c>
      <c r="Y115" s="189">
        <f t="shared" si="22"/>
        <v>29</v>
      </c>
      <c r="Z115" s="397">
        <f t="shared" si="11"/>
        <v>5.9670781893004114E-2</v>
      </c>
      <c r="AA115" s="397">
        <f t="shared" si="23"/>
        <v>-2.8189127939140199</v>
      </c>
      <c r="AB115" s="446">
        <f t="shared" si="24"/>
        <v>0.16820673050104235</v>
      </c>
      <c r="AC115" s="161"/>
      <c r="AD115" s="161"/>
      <c r="AE115" s="161"/>
      <c r="AF115" s="161"/>
      <c r="AG115" s="161"/>
    </row>
    <row r="116" spans="1:33" ht="15" customHeight="1">
      <c r="A116" s="445">
        <v>9</v>
      </c>
      <c r="B116" s="222" t="s">
        <v>135</v>
      </c>
      <c r="C116" s="223" t="s">
        <v>136</v>
      </c>
      <c r="D116" s="189">
        <f t="shared" si="1"/>
        <v>42</v>
      </c>
      <c r="E116" s="397">
        <f t="shared" si="2"/>
        <v>0.11666666666666667</v>
      </c>
      <c r="F116" s="397">
        <f t="shared" si="12"/>
        <v>-2.1484344131667874</v>
      </c>
      <c r="G116" s="397">
        <f t="shared" si="13"/>
        <v>0.25065068153612519</v>
      </c>
      <c r="H116" s="189">
        <f t="shared" si="3"/>
        <v>44</v>
      </c>
      <c r="I116" s="397">
        <f t="shared" si="4"/>
        <v>0.11083123425692695</v>
      </c>
      <c r="J116" s="397">
        <f t="shared" si="14"/>
        <v>-2.1997466467689293</v>
      </c>
      <c r="K116" s="397">
        <f t="shared" si="15"/>
        <v>0.24380063591393675</v>
      </c>
      <c r="L116" s="397">
        <f t="shared" si="15"/>
        <v>0.53629963133181491</v>
      </c>
      <c r="M116" s="189">
        <f t="shared" si="5"/>
        <v>45</v>
      </c>
      <c r="N116" s="397">
        <f t="shared" si="6"/>
        <v>0.10688836104513064</v>
      </c>
      <c r="O116" s="397">
        <f t="shared" si="16"/>
        <v>-2.2359703439120615</v>
      </c>
      <c r="P116" s="397">
        <f t="shared" si="17"/>
        <v>0.23899920540627734</v>
      </c>
      <c r="Q116" s="189">
        <f t="shared" si="7"/>
        <v>45</v>
      </c>
      <c r="R116" s="397">
        <f t="shared" si="8"/>
        <v>9.3167701863354033E-2</v>
      </c>
      <c r="S116" s="397">
        <f t="shared" si="18"/>
        <v>-2.3733541638822531</v>
      </c>
      <c r="T116" s="397">
        <f t="shared" si="19"/>
        <v>0.22111995315673164</v>
      </c>
      <c r="U116" s="189">
        <f t="shared" si="9"/>
        <v>45</v>
      </c>
      <c r="V116" s="397">
        <f t="shared" si="10"/>
        <v>9.2592592592592587E-2</v>
      </c>
      <c r="W116" s="397">
        <f t="shared" si="20"/>
        <v>-2.379546134130174</v>
      </c>
      <c r="X116" s="446">
        <f t="shared" si="21"/>
        <v>0.22032834575279389</v>
      </c>
      <c r="Y116" s="189">
        <f t="shared" si="22"/>
        <v>45</v>
      </c>
      <c r="Z116" s="397">
        <f t="shared" si="11"/>
        <v>9.2592592592592587E-2</v>
      </c>
      <c r="AA116" s="397">
        <f t="shared" si="23"/>
        <v>-2.379546134130174</v>
      </c>
      <c r="AB116" s="446">
        <f t="shared" si="24"/>
        <v>0.22032834575279389</v>
      </c>
      <c r="AC116" s="161"/>
      <c r="AD116" s="161"/>
      <c r="AE116" s="161"/>
      <c r="AF116" s="161"/>
      <c r="AG116" s="161"/>
    </row>
    <row r="117" spans="1:33" ht="15" customHeight="1">
      <c r="A117" s="447">
        <v>10</v>
      </c>
      <c r="B117" s="222" t="s">
        <v>137</v>
      </c>
      <c r="C117" s="223" t="s">
        <v>138</v>
      </c>
      <c r="D117" s="189">
        <f t="shared" si="1"/>
        <v>12</v>
      </c>
      <c r="E117" s="397">
        <f t="shared" si="2"/>
        <v>3.3333333333333333E-2</v>
      </c>
      <c r="F117" s="397">
        <f t="shared" si="12"/>
        <v>-3.4011973816621555</v>
      </c>
      <c r="G117" s="397">
        <f t="shared" si="13"/>
        <v>0.11337324605540518</v>
      </c>
      <c r="H117" s="189">
        <f t="shared" si="3"/>
        <v>13</v>
      </c>
      <c r="I117" s="397">
        <f t="shared" si="4"/>
        <v>3.2745591939546598E-2</v>
      </c>
      <c r="J117" s="397">
        <f t="shared" si="14"/>
        <v>-3.4189869232256536</v>
      </c>
      <c r="K117" s="397">
        <f t="shared" si="15"/>
        <v>0.11195675063459318</v>
      </c>
      <c r="L117" s="397">
        <f t="shared" si="15"/>
        <v>0.38277866638650948</v>
      </c>
      <c r="M117" s="189">
        <f t="shared" si="5"/>
        <v>14</v>
      </c>
      <c r="N117" s="397">
        <f t="shared" si="6"/>
        <v>3.3254156769596199E-2</v>
      </c>
      <c r="O117" s="397">
        <f t="shared" si="16"/>
        <v>-3.4035755040671227</v>
      </c>
      <c r="P117" s="397">
        <f t="shared" si="17"/>
        <v>0.11318303338940551</v>
      </c>
      <c r="Q117" s="189">
        <f t="shared" si="7"/>
        <v>14</v>
      </c>
      <c r="R117" s="397">
        <f t="shared" si="8"/>
        <v>2.8985507246376812E-2</v>
      </c>
      <c r="S117" s="397">
        <f t="shared" si="18"/>
        <v>-3.5409593240373143</v>
      </c>
      <c r="T117" s="397">
        <f t="shared" si="19"/>
        <v>0.10263650214600911</v>
      </c>
      <c r="U117" s="189">
        <f t="shared" si="9"/>
        <v>14</v>
      </c>
      <c r="V117" s="397">
        <f t="shared" si="10"/>
        <v>2.8806584362139918E-2</v>
      </c>
      <c r="W117" s="397">
        <f t="shared" si="20"/>
        <v>-3.5471512942852352</v>
      </c>
      <c r="X117" s="446">
        <f t="shared" si="21"/>
        <v>0.10218131300410142</v>
      </c>
      <c r="Y117" s="189">
        <f t="shared" si="22"/>
        <v>14</v>
      </c>
      <c r="Z117" s="397">
        <f t="shared" si="11"/>
        <v>2.8806584362139918E-2</v>
      </c>
      <c r="AA117" s="397">
        <f t="shared" si="23"/>
        <v>-3.5471512942852352</v>
      </c>
      <c r="AB117" s="446">
        <f t="shared" si="24"/>
        <v>0.10218131300410142</v>
      </c>
      <c r="AC117" s="161"/>
      <c r="AD117" s="161"/>
      <c r="AE117" s="161"/>
      <c r="AF117" s="161"/>
      <c r="AG117" s="161"/>
    </row>
    <row r="118" spans="1:33" ht="15" customHeight="1">
      <c r="A118" s="445">
        <v>11</v>
      </c>
      <c r="B118" s="222" t="s">
        <v>139</v>
      </c>
      <c r="C118" s="223" t="s">
        <v>140</v>
      </c>
      <c r="D118" s="189">
        <f t="shared" si="1"/>
        <v>6</v>
      </c>
      <c r="E118" s="397">
        <f t="shared" si="2"/>
        <v>1.6666666666666666E-2</v>
      </c>
      <c r="F118" s="397">
        <f t="shared" si="12"/>
        <v>-4.0943445622221004</v>
      </c>
      <c r="G118" s="397">
        <f t="shared" si="13"/>
        <v>6.823907603703501E-2</v>
      </c>
      <c r="H118" s="189">
        <f t="shared" si="3"/>
        <v>6</v>
      </c>
      <c r="I118" s="397">
        <f t="shared" si="4"/>
        <v>1.5113350125944584E-2</v>
      </c>
      <c r="J118" s="397">
        <f t="shared" si="14"/>
        <v>-4.1921768114591353</v>
      </c>
      <c r="K118" s="397">
        <f t="shared" si="15"/>
        <v>6.3357835941447893E-2</v>
      </c>
      <c r="L118" s="397">
        <f t="shared" si="15"/>
        <v>0.26560725065797003</v>
      </c>
      <c r="M118" s="189">
        <f t="shared" si="5"/>
        <v>8</v>
      </c>
      <c r="N118" s="397">
        <f t="shared" si="6"/>
        <v>1.9002375296912115E-2</v>
      </c>
      <c r="O118" s="397">
        <f t="shared" si="16"/>
        <v>-3.9631912920025454</v>
      </c>
      <c r="P118" s="397">
        <f t="shared" si="17"/>
        <v>7.5310048304086372E-2</v>
      </c>
      <c r="Q118" s="189">
        <f t="shared" si="7"/>
        <v>8</v>
      </c>
      <c r="R118" s="397">
        <f t="shared" si="8"/>
        <v>1.6563146997929608E-2</v>
      </c>
      <c r="S118" s="397">
        <f t="shared" si="18"/>
        <v>-4.1005751119727369</v>
      </c>
      <c r="T118" s="397">
        <f t="shared" si="19"/>
        <v>6.7918428355656105E-2</v>
      </c>
      <c r="U118" s="189">
        <f t="shared" si="9"/>
        <v>8</v>
      </c>
      <c r="V118" s="397">
        <f t="shared" si="10"/>
        <v>1.646090534979424E-2</v>
      </c>
      <c r="W118" s="397">
        <f t="shared" si="20"/>
        <v>-4.1067670822206574</v>
      </c>
      <c r="X118" s="446">
        <f t="shared" si="21"/>
        <v>6.7601104234084899E-2</v>
      </c>
      <c r="Y118" s="189">
        <f t="shared" si="22"/>
        <v>8</v>
      </c>
      <c r="Z118" s="397">
        <f t="shared" si="11"/>
        <v>1.646090534979424E-2</v>
      </c>
      <c r="AA118" s="397">
        <f t="shared" si="23"/>
        <v>-4.1067670822206574</v>
      </c>
      <c r="AB118" s="446">
        <f t="shared" si="24"/>
        <v>6.7601104234084899E-2</v>
      </c>
      <c r="AC118" s="161"/>
      <c r="AD118" s="161"/>
      <c r="AE118" s="161"/>
      <c r="AF118" s="161"/>
      <c r="AG118" s="161"/>
    </row>
    <row r="119" spans="1:33" ht="15" customHeight="1">
      <c r="A119" s="447">
        <v>12</v>
      </c>
      <c r="B119" s="222" t="s">
        <v>141</v>
      </c>
      <c r="C119" s="223" t="s">
        <v>142</v>
      </c>
      <c r="D119" s="189">
        <f t="shared" si="1"/>
        <v>2</v>
      </c>
      <c r="E119" s="397">
        <f t="shared" si="2"/>
        <v>5.5555555555555558E-3</v>
      </c>
      <c r="F119" s="397">
        <f t="shared" si="12"/>
        <v>-5.1929568508902104</v>
      </c>
      <c r="G119" s="397">
        <f t="shared" si="13"/>
        <v>2.8849760282723392E-2</v>
      </c>
      <c r="H119" s="189">
        <f t="shared" si="3"/>
        <v>2</v>
      </c>
      <c r="I119" s="397">
        <f t="shared" si="4"/>
        <v>5.0377833753148613E-3</v>
      </c>
      <c r="J119" s="397">
        <f t="shared" si="14"/>
        <v>-5.2907891001272453</v>
      </c>
      <c r="K119" s="397">
        <f t="shared" si="15"/>
        <v>2.6653849370918112E-2</v>
      </c>
      <c r="L119" s="397">
        <f t="shared" si="15"/>
        <v>0.14101989572808699</v>
      </c>
      <c r="M119" s="189">
        <f t="shared" si="5"/>
        <v>3</v>
      </c>
      <c r="N119" s="397">
        <f t="shared" si="6"/>
        <v>7.1258907363420431E-3</v>
      </c>
      <c r="O119" s="397">
        <f t="shared" si="16"/>
        <v>-4.944020545014272</v>
      </c>
      <c r="P119" s="397">
        <f t="shared" si="17"/>
        <v>3.5230550202001942E-2</v>
      </c>
      <c r="Q119" s="189">
        <f t="shared" si="7"/>
        <v>3</v>
      </c>
      <c r="R119" s="397">
        <f t="shared" si="8"/>
        <v>6.2111801242236021E-3</v>
      </c>
      <c r="S119" s="397">
        <f t="shared" si="18"/>
        <v>-5.0814043649844631</v>
      </c>
      <c r="T119" s="397">
        <f t="shared" si="19"/>
        <v>3.1561517794934553E-2</v>
      </c>
      <c r="U119" s="189">
        <f t="shared" si="9"/>
        <v>3</v>
      </c>
      <c r="V119" s="397">
        <f t="shared" si="10"/>
        <v>6.1728395061728392E-3</v>
      </c>
      <c r="W119" s="397">
        <f t="shared" si="20"/>
        <v>-5.0875963352323845</v>
      </c>
      <c r="X119" s="446">
        <f t="shared" si="21"/>
        <v>3.1404915649582615E-2</v>
      </c>
      <c r="Y119" s="189">
        <f t="shared" si="22"/>
        <v>3</v>
      </c>
      <c r="Z119" s="397">
        <f t="shared" si="11"/>
        <v>6.1728395061728392E-3</v>
      </c>
      <c r="AA119" s="397">
        <f t="shared" si="23"/>
        <v>-5.0875963352323845</v>
      </c>
      <c r="AB119" s="446">
        <f t="shared" si="24"/>
        <v>3.1404915649582615E-2</v>
      </c>
      <c r="AC119" s="161"/>
      <c r="AD119" s="161"/>
      <c r="AE119" s="161"/>
      <c r="AF119" s="161"/>
      <c r="AG119" s="161"/>
    </row>
    <row r="120" spans="1:33" ht="15" customHeight="1">
      <c r="A120" s="445">
        <v>13</v>
      </c>
      <c r="B120" s="222" t="s">
        <v>143</v>
      </c>
      <c r="C120" s="223" t="s">
        <v>144</v>
      </c>
      <c r="D120" s="189">
        <f t="shared" si="1"/>
        <v>1</v>
      </c>
      <c r="E120" s="397">
        <f t="shared" si="2"/>
        <v>2.7777777777777779E-3</v>
      </c>
      <c r="F120" s="397">
        <f t="shared" si="12"/>
        <v>-5.8861040314501558</v>
      </c>
      <c r="G120" s="397">
        <f t="shared" si="13"/>
        <v>1.6350288976250432E-2</v>
      </c>
      <c r="H120" s="189">
        <f t="shared" si="3"/>
        <v>2</v>
      </c>
      <c r="I120" s="397">
        <f t="shared" si="4"/>
        <v>5.0377833753148613E-3</v>
      </c>
      <c r="J120" s="397">
        <f t="shared" si="14"/>
        <v>-5.2907891001272453</v>
      </c>
      <c r="K120" s="397">
        <f t="shared" si="15"/>
        <v>2.6653849370918112E-2</v>
      </c>
      <c r="L120" s="397">
        <f t="shared" si="15"/>
        <v>0.14101989572808699</v>
      </c>
      <c r="M120" s="189">
        <f t="shared" si="5"/>
        <v>2</v>
      </c>
      <c r="N120" s="397">
        <f t="shared" si="6"/>
        <v>4.7505938242280287E-3</v>
      </c>
      <c r="O120" s="397">
        <f t="shared" si="16"/>
        <v>-5.3494856531224357</v>
      </c>
      <c r="P120" s="397">
        <f t="shared" si="17"/>
        <v>2.5413233506519885E-2</v>
      </c>
      <c r="Q120" s="189">
        <f t="shared" si="7"/>
        <v>2</v>
      </c>
      <c r="R120" s="397">
        <f t="shared" si="8"/>
        <v>4.140786749482402E-3</v>
      </c>
      <c r="S120" s="397">
        <f t="shared" si="18"/>
        <v>-5.4868694730926277</v>
      </c>
      <c r="T120" s="397">
        <f t="shared" si="19"/>
        <v>2.2719956410321443E-2</v>
      </c>
      <c r="U120" s="189">
        <f t="shared" si="9"/>
        <v>2</v>
      </c>
      <c r="V120" s="397">
        <f t="shared" si="10"/>
        <v>4.11522633744856E-3</v>
      </c>
      <c r="W120" s="397">
        <f t="shared" si="20"/>
        <v>-5.4930614433405482</v>
      </c>
      <c r="X120" s="446">
        <f t="shared" si="21"/>
        <v>2.2605191124858225E-2</v>
      </c>
      <c r="Y120" s="189">
        <f t="shared" si="22"/>
        <v>2</v>
      </c>
      <c r="Z120" s="397">
        <f t="shared" si="11"/>
        <v>4.11522633744856E-3</v>
      </c>
      <c r="AA120" s="397">
        <f t="shared" si="23"/>
        <v>-5.4930614433405482</v>
      </c>
      <c r="AB120" s="446">
        <f t="shared" si="24"/>
        <v>2.2605191124858225E-2</v>
      </c>
      <c r="AC120" s="161"/>
      <c r="AD120" s="161"/>
      <c r="AE120" s="161"/>
      <c r="AF120" s="161"/>
      <c r="AG120" s="161"/>
    </row>
    <row r="121" spans="1:33" ht="15" customHeight="1">
      <c r="A121" s="447">
        <v>14</v>
      </c>
      <c r="B121" s="222" t="s">
        <v>145</v>
      </c>
      <c r="C121" s="223" t="s">
        <v>146</v>
      </c>
      <c r="D121" s="189">
        <f t="shared" si="1"/>
        <v>2</v>
      </c>
      <c r="E121" s="397">
        <f t="shared" si="2"/>
        <v>5.5555555555555558E-3</v>
      </c>
      <c r="F121" s="397">
        <f t="shared" si="12"/>
        <v>-5.1929568508902104</v>
      </c>
      <c r="G121" s="397">
        <f t="shared" si="13"/>
        <v>2.8849760282723392E-2</v>
      </c>
      <c r="H121" s="189">
        <f t="shared" si="3"/>
        <v>2</v>
      </c>
      <c r="I121" s="397">
        <f t="shared" si="4"/>
        <v>5.0377833753148613E-3</v>
      </c>
      <c r="J121" s="397">
        <f t="shared" si="14"/>
        <v>-5.2907891001272453</v>
      </c>
      <c r="K121" s="397">
        <f t="shared" si="15"/>
        <v>2.6653849370918112E-2</v>
      </c>
      <c r="L121" s="397">
        <f t="shared" si="15"/>
        <v>0.14101989572808699</v>
      </c>
      <c r="M121" s="189">
        <f t="shared" si="5"/>
        <v>3</v>
      </c>
      <c r="N121" s="397">
        <f t="shared" si="6"/>
        <v>7.1258907363420431E-3</v>
      </c>
      <c r="O121" s="397">
        <f t="shared" si="16"/>
        <v>-4.944020545014272</v>
      </c>
      <c r="P121" s="397">
        <f t="shared" si="17"/>
        <v>3.5230550202001942E-2</v>
      </c>
      <c r="Q121" s="189">
        <f t="shared" si="7"/>
        <v>3</v>
      </c>
      <c r="R121" s="397">
        <f t="shared" si="8"/>
        <v>6.2111801242236021E-3</v>
      </c>
      <c r="S121" s="397">
        <f t="shared" si="18"/>
        <v>-5.0814043649844631</v>
      </c>
      <c r="T121" s="397">
        <f t="shared" si="19"/>
        <v>3.1561517794934553E-2</v>
      </c>
      <c r="U121" s="189">
        <f t="shared" si="9"/>
        <v>3</v>
      </c>
      <c r="V121" s="397">
        <f t="shared" si="10"/>
        <v>6.1728395061728392E-3</v>
      </c>
      <c r="W121" s="397">
        <f t="shared" si="20"/>
        <v>-5.0875963352323845</v>
      </c>
      <c r="X121" s="446">
        <f t="shared" si="21"/>
        <v>3.1404915649582615E-2</v>
      </c>
      <c r="Y121" s="189">
        <f t="shared" si="22"/>
        <v>3</v>
      </c>
      <c r="Z121" s="397">
        <f t="shared" si="11"/>
        <v>6.1728395061728392E-3</v>
      </c>
      <c r="AA121" s="397">
        <f t="shared" si="23"/>
        <v>-5.0875963352323845</v>
      </c>
      <c r="AB121" s="446">
        <f t="shared" si="24"/>
        <v>3.1404915649582615E-2</v>
      </c>
      <c r="AC121" s="161"/>
      <c r="AD121" s="161"/>
      <c r="AE121" s="161"/>
      <c r="AF121" s="161"/>
      <c r="AG121" s="161"/>
    </row>
    <row r="122" spans="1:33" ht="15" customHeight="1">
      <c r="A122" s="445">
        <v>15</v>
      </c>
      <c r="B122" s="222" t="s">
        <v>147</v>
      </c>
      <c r="C122" s="223" t="s">
        <v>148</v>
      </c>
      <c r="D122" s="189">
        <f t="shared" si="1"/>
        <v>6</v>
      </c>
      <c r="E122" s="397">
        <f t="shared" si="2"/>
        <v>1.6666666666666666E-2</v>
      </c>
      <c r="F122" s="397">
        <f t="shared" si="12"/>
        <v>-4.0943445622221004</v>
      </c>
      <c r="G122" s="397">
        <f t="shared" si="13"/>
        <v>6.823907603703501E-2</v>
      </c>
      <c r="H122" s="189">
        <f t="shared" si="3"/>
        <v>7</v>
      </c>
      <c r="I122" s="397">
        <f t="shared" si="4"/>
        <v>1.7632241813602016E-2</v>
      </c>
      <c r="J122" s="397">
        <f t="shared" si="14"/>
        <v>-4.0380261316318773</v>
      </c>
      <c r="K122" s="397">
        <f t="shared" si="15"/>
        <v>7.1199453202577187E-2</v>
      </c>
      <c r="L122" s="397">
        <f t="shared" si="15"/>
        <v>0.28750525258990761</v>
      </c>
      <c r="M122" s="189">
        <f t="shared" si="5"/>
        <v>8</v>
      </c>
      <c r="N122" s="397">
        <f t="shared" si="6"/>
        <v>1.9002375296912115E-2</v>
      </c>
      <c r="O122" s="397">
        <f t="shared" si="16"/>
        <v>-3.9631912920025454</v>
      </c>
      <c r="P122" s="397">
        <f t="shared" si="17"/>
        <v>7.5310048304086372E-2</v>
      </c>
      <c r="Q122" s="189">
        <f t="shared" si="7"/>
        <v>8</v>
      </c>
      <c r="R122" s="397">
        <f t="shared" si="8"/>
        <v>1.6563146997929608E-2</v>
      </c>
      <c r="S122" s="397">
        <f t="shared" si="18"/>
        <v>-4.1005751119727369</v>
      </c>
      <c r="T122" s="397">
        <f t="shared" si="19"/>
        <v>6.7918428355656105E-2</v>
      </c>
      <c r="U122" s="189">
        <f t="shared" si="9"/>
        <v>8</v>
      </c>
      <c r="V122" s="397">
        <f t="shared" si="10"/>
        <v>1.646090534979424E-2</v>
      </c>
      <c r="W122" s="397">
        <f t="shared" si="20"/>
        <v>-4.1067670822206574</v>
      </c>
      <c r="X122" s="446">
        <f t="shared" si="21"/>
        <v>6.7601104234084899E-2</v>
      </c>
      <c r="Y122" s="189">
        <f t="shared" si="22"/>
        <v>8</v>
      </c>
      <c r="Z122" s="397">
        <f t="shared" si="11"/>
        <v>1.646090534979424E-2</v>
      </c>
      <c r="AA122" s="397">
        <f t="shared" si="23"/>
        <v>-4.1067670822206574</v>
      </c>
      <c r="AB122" s="446">
        <f t="shared" si="24"/>
        <v>6.7601104234084899E-2</v>
      </c>
      <c r="AC122" s="161"/>
      <c r="AD122" s="161"/>
      <c r="AE122" s="161"/>
      <c r="AF122" s="161"/>
      <c r="AG122" s="161"/>
    </row>
    <row r="123" spans="1:33" ht="15" customHeight="1">
      <c r="A123" s="447">
        <v>16</v>
      </c>
      <c r="B123" s="222" t="s">
        <v>149</v>
      </c>
      <c r="C123" s="223" t="s">
        <v>150</v>
      </c>
      <c r="D123" s="189">
        <f t="shared" si="1"/>
        <v>2</v>
      </c>
      <c r="E123" s="397">
        <f t="shared" si="2"/>
        <v>5.5555555555555558E-3</v>
      </c>
      <c r="F123" s="397">
        <f t="shared" si="12"/>
        <v>-5.1929568508902104</v>
      </c>
      <c r="G123" s="397">
        <f t="shared" si="13"/>
        <v>2.8849760282723392E-2</v>
      </c>
      <c r="H123" s="189">
        <f t="shared" si="3"/>
        <v>2</v>
      </c>
      <c r="I123" s="397">
        <f t="shared" si="4"/>
        <v>5.0377833753148613E-3</v>
      </c>
      <c r="J123" s="397">
        <f t="shared" si="14"/>
        <v>-5.2907891001272453</v>
      </c>
      <c r="K123" s="397">
        <f t="shared" si="15"/>
        <v>2.6653849370918112E-2</v>
      </c>
      <c r="L123" s="397">
        <f t="shared" si="15"/>
        <v>0.14101989572808699</v>
      </c>
      <c r="M123" s="189">
        <f t="shared" si="5"/>
        <v>3</v>
      </c>
      <c r="N123" s="397">
        <f t="shared" si="6"/>
        <v>7.1258907363420431E-3</v>
      </c>
      <c r="O123" s="397">
        <f t="shared" si="16"/>
        <v>-4.944020545014272</v>
      </c>
      <c r="P123" s="397">
        <f t="shared" si="17"/>
        <v>3.5230550202001942E-2</v>
      </c>
      <c r="Q123" s="189">
        <f t="shared" si="7"/>
        <v>3</v>
      </c>
      <c r="R123" s="397">
        <f t="shared" si="8"/>
        <v>6.2111801242236021E-3</v>
      </c>
      <c r="S123" s="397">
        <f t="shared" si="18"/>
        <v>-5.0814043649844631</v>
      </c>
      <c r="T123" s="397">
        <f t="shared" si="19"/>
        <v>3.1561517794934553E-2</v>
      </c>
      <c r="U123" s="189">
        <f t="shared" si="9"/>
        <v>3</v>
      </c>
      <c r="V123" s="397">
        <f t="shared" si="10"/>
        <v>6.1728395061728392E-3</v>
      </c>
      <c r="W123" s="397">
        <f t="shared" si="20"/>
        <v>-5.0875963352323845</v>
      </c>
      <c r="X123" s="446">
        <f t="shared" si="21"/>
        <v>3.1404915649582615E-2</v>
      </c>
      <c r="Y123" s="189">
        <f t="shared" si="22"/>
        <v>3</v>
      </c>
      <c r="Z123" s="397">
        <f t="shared" si="11"/>
        <v>6.1728395061728392E-3</v>
      </c>
      <c r="AA123" s="397">
        <f t="shared" si="23"/>
        <v>-5.0875963352323845</v>
      </c>
      <c r="AB123" s="446">
        <f t="shared" si="24"/>
        <v>3.1404915649582615E-2</v>
      </c>
      <c r="AC123" s="161"/>
      <c r="AD123" s="161"/>
      <c r="AE123" s="161"/>
      <c r="AF123" s="161"/>
      <c r="AG123" s="161"/>
    </row>
    <row r="124" spans="1:33" ht="15" customHeight="1">
      <c r="A124" s="445">
        <v>17</v>
      </c>
      <c r="B124" s="222" t="s">
        <v>151</v>
      </c>
      <c r="C124" s="223" t="s">
        <v>152</v>
      </c>
      <c r="D124" s="189">
        <f t="shared" si="1"/>
        <v>5</v>
      </c>
      <c r="E124" s="397">
        <f t="shared" si="2"/>
        <v>1.3888888888888888E-2</v>
      </c>
      <c r="F124" s="397">
        <f t="shared" si="12"/>
        <v>-4.2766661190160553</v>
      </c>
      <c r="G124" s="397">
        <f t="shared" si="13"/>
        <v>5.9398140541889653E-2</v>
      </c>
      <c r="H124" s="189">
        <f t="shared" si="3"/>
        <v>6</v>
      </c>
      <c r="I124" s="397">
        <f t="shared" si="4"/>
        <v>1.5113350125944584E-2</v>
      </c>
      <c r="J124" s="397">
        <f t="shared" si="14"/>
        <v>-4.1921768114591353</v>
      </c>
      <c r="K124" s="397">
        <f t="shared" si="15"/>
        <v>6.3357835941447893E-2</v>
      </c>
      <c r="L124" s="397">
        <f t="shared" si="15"/>
        <v>0.26560725065797003</v>
      </c>
      <c r="M124" s="189">
        <f t="shared" si="5"/>
        <v>7</v>
      </c>
      <c r="N124" s="397">
        <f t="shared" si="6"/>
        <v>1.66270783847981E-2</v>
      </c>
      <c r="O124" s="397">
        <f t="shared" si="16"/>
        <v>-4.0967226846270677</v>
      </c>
      <c r="P124" s="397">
        <f t="shared" si="17"/>
        <v>6.811652919807476E-2</v>
      </c>
      <c r="Q124" s="189">
        <f t="shared" si="7"/>
        <v>7</v>
      </c>
      <c r="R124" s="397">
        <f t="shared" si="8"/>
        <v>1.4492753623188406E-2</v>
      </c>
      <c r="S124" s="397">
        <f t="shared" si="18"/>
        <v>-4.2341065045972597</v>
      </c>
      <c r="T124" s="397">
        <f t="shared" si="19"/>
        <v>6.1363862385467531E-2</v>
      </c>
      <c r="U124" s="189">
        <f t="shared" si="9"/>
        <v>7</v>
      </c>
      <c r="V124" s="397">
        <f t="shared" si="10"/>
        <v>1.4403292181069959E-2</v>
      </c>
      <c r="W124" s="397">
        <f t="shared" si="20"/>
        <v>-4.2402984748451802</v>
      </c>
      <c r="X124" s="446">
        <f t="shared" si="21"/>
        <v>6.1074257868140455E-2</v>
      </c>
      <c r="Y124" s="189">
        <f t="shared" si="22"/>
        <v>7</v>
      </c>
      <c r="Z124" s="397">
        <f t="shared" si="11"/>
        <v>1.4403292181069959E-2</v>
      </c>
      <c r="AA124" s="397">
        <f t="shared" si="23"/>
        <v>-4.2402984748451802</v>
      </c>
      <c r="AB124" s="446">
        <f t="shared" si="24"/>
        <v>6.1074257868140455E-2</v>
      </c>
      <c r="AC124" s="161"/>
      <c r="AD124" s="161"/>
      <c r="AE124" s="161"/>
      <c r="AF124" s="161"/>
      <c r="AG124" s="161"/>
    </row>
    <row r="125" spans="1:33" ht="15" customHeight="1">
      <c r="A125" s="447">
        <v>18</v>
      </c>
      <c r="B125" s="222" t="s">
        <v>153</v>
      </c>
      <c r="C125" s="223" t="s">
        <v>154</v>
      </c>
      <c r="D125" s="189">
        <f t="shared" si="1"/>
        <v>4</v>
      </c>
      <c r="E125" s="397">
        <f t="shared" si="2"/>
        <v>1.1111111111111112E-2</v>
      </c>
      <c r="F125" s="397">
        <f t="shared" si="12"/>
        <v>-4.499809670330265</v>
      </c>
      <c r="G125" s="397">
        <f t="shared" si="13"/>
        <v>4.9997885225891839E-2</v>
      </c>
      <c r="H125" s="189">
        <f t="shared" si="3"/>
        <v>4</v>
      </c>
      <c r="I125" s="397">
        <f t="shared" si="4"/>
        <v>1.0075566750629723E-2</v>
      </c>
      <c r="J125" s="397">
        <f t="shared" si="14"/>
        <v>-4.5976419195673</v>
      </c>
      <c r="K125" s="397">
        <f t="shared" si="15"/>
        <v>4.63238480560937E-2</v>
      </c>
      <c r="L125" s="397">
        <f t="shared" si="15"/>
        <v>0.21298046569836257</v>
      </c>
      <c r="M125" s="189">
        <f t="shared" si="5"/>
        <v>5</v>
      </c>
      <c r="N125" s="397">
        <f t="shared" si="6"/>
        <v>1.1876484560570071E-2</v>
      </c>
      <c r="O125" s="397">
        <f t="shared" si="16"/>
        <v>-4.4331949212482806</v>
      </c>
      <c r="P125" s="397">
        <f t="shared" si="17"/>
        <v>5.2650771036202859E-2</v>
      </c>
      <c r="Q125" s="189">
        <f t="shared" si="7"/>
        <v>5</v>
      </c>
      <c r="R125" s="397">
        <f t="shared" si="8"/>
        <v>1.0351966873706004E-2</v>
      </c>
      <c r="S125" s="397">
        <f t="shared" si="18"/>
        <v>-4.5705787412184726</v>
      </c>
      <c r="T125" s="397">
        <f t="shared" si="19"/>
        <v>4.7314479722758512E-2</v>
      </c>
      <c r="U125" s="189">
        <f t="shared" si="9"/>
        <v>5</v>
      </c>
      <c r="V125" s="397">
        <f t="shared" si="10"/>
        <v>1.0288065843621399E-2</v>
      </c>
      <c r="W125" s="397">
        <f t="shared" si="20"/>
        <v>-4.5767707114663931</v>
      </c>
      <c r="X125" s="446">
        <f t="shared" si="21"/>
        <v>4.7086118430724209E-2</v>
      </c>
      <c r="Y125" s="189">
        <f t="shared" si="22"/>
        <v>5</v>
      </c>
      <c r="Z125" s="397">
        <f t="shared" si="11"/>
        <v>1.0288065843621399E-2</v>
      </c>
      <c r="AA125" s="397">
        <f t="shared" si="23"/>
        <v>-4.5767707114663931</v>
      </c>
      <c r="AB125" s="446">
        <f t="shared" si="24"/>
        <v>4.7086118430724209E-2</v>
      </c>
      <c r="AC125" s="161"/>
      <c r="AD125" s="161"/>
      <c r="AE125" s="161"/>
      <c r="AF125" s="161"/>
      <c r="AG125" s="161"/>
    </row>
    <row r="126" spans="1:33" ht="15" customHeight="1">
      <c r="A126" s="445">
        <v>19</v>
      </c>
      <c r="B126" s="222" t="s">
        <v>155</v>
      </c>
      <c r="C126" s="223" t="s">
        <v>156</v>
      </c>
      <c r="D126" s="189">
        <f t="shared" si="1"/>
        <v>32</v>
      </c>
      <c r="E126" s="397">
        <f t="shared" si="2"/>
        <v>8.8888888888888892E-2</v>
      </c>
      <c r="F126" s="397">
        <f t="shared" si="12"/>
        <v>-2.4203681286504293</v>
      </c>
      <c r="G126" s="397">
        <f t="shared" si="13"/>
        <v>0.21514383365781595</v>
      </c>
      <c r="H126" s="189">
        <f t="shared" si="3"/>
        <v>34</v>
      </c>
      <c r="I126" s="397">
        <f t="shared" si="4"/>
        <v>8.5642317380352648E-2</v>
      </c>
      <c r="J126" s="397">
        <f t="shared" si="14"/>
        <v>-2.4575757560710292</v>
      </c>
      <c r="K126" s="397">
        <f t="shared" si="15"/>
        <v>0.21047248288769521</v>
      </c>
      <c r="L126" s="397">
        <f t="shared" si="15"/>
        <v>0.51725207126487427</v>
      </c>
      <c r="M126" s="189">
        <f t="shared" si="5"/>
        <v>35</v>
      </c>
      <c r="N126" s="397">
        <f t="shared" si="6"/>
        <v>8.3135391923990498E-2</v>
      </c>
      <c r="O126" s="397">
        <f t="shared" si="16"/>
        <v>-2.4872847721929676</v>
      </c>
      <c r="P126" s="397">
        <f t="shared" si="17"/>
        <v>0.2067813943628358</v>
      </c>
      <c r="Q126" s="189">
        <f t="shared" si="7"/>
        <v>35</v>
      </c>
      <c r="R126" s="397">
        <f t="shared" si="8"/>
        <v>7.2463768115942032E-2</v>
      </c>
      <c r="S126" s="397">
        <f t="shared" si="18"/>
        <v>-2.6246685921631592</v>
      </c>
      <c r="T126" s="397">
        <f t="shared" si="19"/>
        <v>0.19019337624370719</v>
      </c>
      <c r="U126" s="189">
        <f t="shared" si="9"/>
        <v>35</v>
      </c>
      <c r="V126" s="397">
        <f t="shared" si="10"/>
        <v>7.2016460905349799E-2</v>
      </c>
      <c r="W126" s="397">
        <f t="shared" si="20"/>
        <v>-2.6308605624110801</v>
      </c>
      <c r="X126" s="446">
        <f t="shared" si="21"/>
        <v>0.18946526684030413</v>
      </c>
      <c r="Y126" s="189">
        <f t="shared" si="22"/>
        <v>35</v>
      </c>
      <c r="Z126" s="397">
        <f t="shared" si="11"/>
        <v>7.2016460905349799E-2</v>
      </c>
      <c r="AA126" s="397">
        <f t="shared" si="23"/>
        <v>-2.6308605624110801</v>
      </c>
      <c r="AB126" s="446">
        <f t="shared" si="24"/>
        <v>0.18946526684030413</v>
      </c>
      <c r="AC126" s="161"/>
      <c r="AD126" s="161"/>
      <c r="AE126" s="161"/>
      <c r="AF126" s="161"/>
      <c r="AG126" s="161"/>
    </row>
    <row r="127" spans="1:33" ht="15" customHeight="1">
      <c r="A127" s="447">
        <v>20</v>
      </c>
      <c r="B127" s="222" t="s">
        <v>157</v>
      </c>
      <c r="C127" s="223" t="s">
        <v>158</v>
      </c>
      <c r="D127" s="189">
        <f t="shared" si="1"/>
        <v>3</v>
      </c>
      <c r="E127" s="397">
        <f t="shared" si="2"/>
        <v>8.3333333333333332E-3</v>
      </c>
      <c r="F127" s="397">
        <f t="shared" si="12"/>
        <v>-4.7874917427820458</v>
      </c>
      <c r="G127" s="397">
        <f t="shared" si="13"/>
        <v>3.9895764523183712E-2</v>
      </c>
      <c r="H127" s="189">
        <f t="shared" si="3"/>
        <v>4</v>
      </c>
      <c r="I127" s="397">
        <f t="shared" si="4"/>
        <v>1.0075566750629723E-2</v>
      </c>
      <c r="J127" s="397">
        <f t="shared" si="14"/>
        <v>-4.5976419195673</v>
      </c>
      <c r="K127" s="397">
        <f t="shared" si="15"/>
        <v>4.63238480560937E-2</v>
      </c>
      <c r="L127" s="397">
        <f t="shared" si="15"/>
        <v>0.21298046569836257</v>
      </c>
      <c r="M127" s="189">
        <f t="shared" si="5"/>
        <v>5</v>
      </c>
      <c r="N127" s="397">
        <f t="shared" si="6"/>
        <v>1.1876484560570071E-2</v>
      </c>
      <c r="O127" s="397">
        <f t="shared" si="16"/>
        <v>-4.4331949212482806</v>
      </c>
      <c r="P127" s="397">
        <f t="shared" si="17"/>
        <v>5.2650771036202859E-2</v>
      </c>
      <c r="Q127" s="189">
        <f t="shared" si="7"/>
        <v>5</v>
      </c>
      <c r="R127" s="397">
        <f t="shared" si="8"/>
        <v>1.0351966873706004E-2</v>
      </c>
      <c r="S127" s="397">
        <f t="shared" si="18"/>
        <v>-4.5705787412184726</v>
      </c>
      <c r="T127" s="397">
        <f t="shared" si="19"/>
        <v>4.7314479722758512E-2</v>
      </c>
      <c r="U127" s="189">
        <f t="shared" si="9"/>
        <v>5</v>
      </c>
      <c r="V127" s="397">
        <f t="shared" si="10"/>
        <v>1.0288065843621399E-2</v>
      </c>
      <c r="W127" s="397">
        <f t="shared" si="20"/>
        <v>-4.5767707114663931</v>
      </c>
      <c r="X127" s="446">
        <f t="shared" si="21"/>
        <v>4.7086118430724209E-2</v>
      </c>
      <c r="Y127" s="189">
        <f t="shared" si="22"/>
        <v>5</v>
      </c>
      <c r="Z127" s="397">
        <f t="shared" si="11"/>
        <v>1.0288065843621399E-2</v>
      </c>
      <c r="AA127" s="397">
        <f t="shared" si="23"/>
        <v>-4.5767707114663931</v>
      </c>
      <c r="AB127" s="446">
        <f t="shared" si="24"/>
        <v>4.7086118430724209E-2</v>
      </c>
      <c r="AC127" s="161"/>
      <c r="AD127" s="161"/>
      <c r="AE127" s="161"/>
      <c r="AF127" s="161"/>
      <c r="AG127" s="161"/>
    </row>
    <row r="128" spans="1:33" ht="15" customHeight="1">
      <c r="A128" s="445">
        <v>21</v>
      </c>
      <c r="B128" s="222" t="s">
        <v>159</v>
      </c>
      <c r="C128" s="223" t="s">
        <v>160</v>
      </c>
      <c r="D128" s="189">
        <f t="shared" si="1"/>
        <v>4</v>
      </c>
      <c r="E128" s="397">
        <f t="shared" si="2"/>
        <v>1.1111111111111112E-2</v>
      </c>
      <c r="F128" s="397">
        <f t="shared" si="12"/>
        <v>-4.499809670330265</v>
      </c>
      <c r="G128" s="397">
        <f t="shared" si="13"/>
        <v>4.9997885225891839E-2</v>
      </c>
      <c r="H128" s="189">
        <f t="shared" si="3"/>
        <v>4</v>
      </c>
      <c r="I128" s="397">
        <f t="shared" si="4"/>
        <v>1.0075566750629723E-2</v>
      </c>
      <c r="J128" s="397">
        <f t="shared" si="14"/>
        <v>-4.5976419195673</v>
      </c>
      <c r="K128" s="397">
        <f t="shared" si="15"/>
        <v>4.63238480560937E-2</v>
      </c>
      <c r="L128" s="397">
        <f t="shared" si="15"/>
        <v>0.21298046569836257</v>
      </c>
      <c r="M128" s="189">
        <f t="shared" si="5"/>
        <v>4</v>
      </c>
      <c r="N128" s="397">
        <f t="shared" si="6"/>
        <v>9.5011876484560574E-3</v>
      </c>
      <c r="O128" s="397">
        <f t="shared" si="16"/>
        <v>-4.6563384725624903</v>
      </c>
      <c r="P128" s="397">
        <f t="shared" si="17"/>
        <v>4.4240745582541478E-2</v>
      </c>
      <c r="Q128" s="189">
        <f t="shared" si="7"/>
        <v>4</v>
      </c>
      <c r="R128" s="397">
        <f t="shared" si="8"/>
        <v>8.2815734989648039E-3</v>
      </c>
      <c r="S128" s="397">
        <f t="shared" si="18"/>
        <v>-4.7937222925326823</v>
      </c>
      <c r="T128" s="397">
        <f t="shared" si="19"/>
        <v>3.9699563499235466E-2</v>
      </c>
      <c r="U128" s="189">
        <f t="shared" si="9"/>
        <v>4</v>
      </c>
      <c r="V128" s="397">
        <f t="shared" si="10"/>
        <v>8.23045267489712E-3</v>
      </c>
      <c r="W128" s="397">
        <f t="shared" si="20"/>
        <v>-4.7999142627806028</v>
      </c>
      <c r="X128" s="446">
        <f t="shared" si="21"/>
        <v>3.9505467183379453E-2</v>
      </c>
      <c r="Y128" s="189">
        <f t="shared" si="22"/>
        <v>4</v>
      </c>
      <c r="Z128" s="397">
        <f t="shared" si="11"/>
        <v>8.23045267489712E-3</v>
      </c>
      <c r="AA128" s="397">
        <f t="shared" si="23"/>
        <v>-4.7999142627806028</v>
      </c>
      <c r="AB128" s="446">
        <f t="shared" si="24"/>
        <v>3.9505467183379453E-2</v>
      </c>
      <c r="AC128" s="161"/>
      <c r="AD128" s="161"/>
      <c r="AE128" s="161"/>
      <c r="AF128" s="161"/>
      <c r="AG128" s="161"/>
    </row>
    <row r="129" spans="1:33" ht="15" customHeight="1">
      <c r="A129" s="447">
        <v>22</v>
      </c>
      <c r="B129" s="222" t="s">
        <v>161</v>
      </c>
      <c r="C129" s="223" t="s">
        <v>162</v>
      </c>
      <c r="D129" s="189">
        <f t="shared" si="1"/>
        <v>29</v>
      </c>
      <c r="E129" s="397">
        <f t="shared" si="2"/>
        <v>8.0555555555555561E-2</v>
      </c>
      <c r="F129" s="397">
        <f t="shared" si="12"/>
        <v>-2.5188082014636817</v>
      </c>
      <c r="G129" s="397">
        <f t="shared" si="13"/>
        <v>0.2029039940067966</v>
      </c>
      <c r="H129" s="189">
        <f t="shared" si="3"/>
        <v>31</v>
      </c>
      <c r="I129" s="397">
        <f t="shared" si="4"/>
        <v>7.8085642317380355E-2</v>
      </c>
      <c r="J129" s="397">
        <f t="shared" si="14"/>
        <v>-2.549949076202044</v>
      </c>
      <c r="K129" s="397">
        <f t="shared" si="15"/>
        <v>0.19911441149184728</v>
      </c>
      <c r="L129" s="397">
        <f t="shared" si="15"/>
        <v>0.50773160964214958</v>
      </c>
      <c r="M129" s="189">
        <f t="shared" si="5"/>
        <v>32</v>
      </c>
      <c r="N129" s="397">
        <f t="shared" si="6"/>
        <v>7.6009501187648459E-2</v>
      </c>
      <c r="O129" s="397">
        <f t="shared" si="16"/>
        <v>-2.576896930882655</v>
      </c>
      <c r="P129" s="397">
        <f t="shared" si="17"/>
        <v>0.19586865032837283</v>
      </c>
      <c r="Q129" s="189">
        <f t="shared" si="7"/>
        <v>32</v>
      </c>
      <c r="R129" s="397">
        <f t="shared" si="8"/>
        <v>6.6252587991718431E-2</v>
      </c>
      <c r="S129" s="397">
        <f t="shared" si="18"/>
        <v>-2.7142807508528461</v>
      </c>
      <c r="T129" s="397">
        <f t="shared" si="19"/>
        <v>0.17982812428010575</v>
      </c>
      <c r="U129" s="189">
        <f t="shared" si="9"/>
        <v>32</v>
      </c>
      <c r="V129" s="397">
        <f t="shared" si="10"/>
        <v>6.584362139917696E-2</v>
      </c>
      <c r="W129" s="397">
        <f t="shared" si="20"/>
        <v>-2.7204727211007671</v>
      </c>
      <c r="X129" s="446">
        <f t="shared" si="21"/>
        <v>0.17912577587494766</v>
      </c>
      <c r="Y129" s="189">
        <f t="shared" si="22"/>
        <v>32</v>
      </c>
      <c r="Z129" s="397">
        <f t="shared" si="11"/>
        <v>6.584362139917696E-2</v>
      </c>
      <c r="AA129" s="397">
        <f t="shared" si="23"/>
        <v>-2.7204727211007671</v>
      </c>
      <c r="AB129" s="446">
        <f t="shared" si="24"/>
        <v>0.17912577587494766</v>
      </c>
      <c r="AC129" s="161"/>
      <c r="AD129" s="161"/>
      <c r="AE129" s="161"/>
      <c r="AF129" s="161"/>
      <c r="AG129" s="161"/>
    </row>
    <row r="130" spans="1:33" ht="15" customHeight="1">
      <c r="A130" s="445">
        <v>23</v>
      </c>
      <c r="B130" s="222" t="s">
        <v>163</v>
      </c>
      <c r="C130" s="223" t="s">
        <v>164</v>
      </c>
      <c r="D130" s="189">
        <f t="shared" si="1"/>
        <v>19</v>
      </c>
      <c r="E130" s="397">
        <f t="shared" si="2"/>
        <v>5.2777777777777778E-2</v>
      </c>
      <c r="F130" s="397">
        <f t="shared" si="12"/>
        <v>-2.9416650522837151</v>
      </c>
      <c r="G130" s="397">
        <f t="shared" si="13"/>
        <v>0.15525454442608497</v>
      </c>
      <c r="H130" s="189">
        <f t="shared" si="3"/>
        <v>20</v>
      </c>
      <c r="I130" s="397">
        <f t="shared" si="4"/>
        <v>5.0377833753148617E-2</v>
      </c>
      <c r="J130" s="397">
        <f t="shared" si="14"/>
        <v>-2.9882040071331994</v>
      </c>
      <c r="K130" s="397">
        <f t="shared" si="15"/>
        <v>0.15053924469184884</v>
      </c>
      <c r="L130" s="397">
        <f t="shared" si="15"/>
        <v>0.44984197421898792</v>
      </c>
      <c r="M130" s="189">
        <f t="shared" si="5"/>
        <v>21</v>
      </c>
      <c r="N130" s="397">
        <f t="shared" si="6"/>
        <v>4.9881235154394299E-2</v>
      </c>
      <c r="O130" s="397">
        <f t="shared" si="16"/>
        <v>-2.9981103959589586</v>
      </c>
      <c r="P130" s="397">
        <f t="shared" si="17"/>
        <v>0.14954944967966302</v>
      </c>
      <c r="Q130" s="189">
        <f t="shared" si="7"/>
        <v>21</v>
      </c>
      <c r="R130" s="397">
        <f t="shared" si="8"/>
        <v>4.3478260869565216E-2</v>
      </c>
      <c r="S130" s="397">
        <f t="shared" si="18"/>
        <v>-3.1354942159291497</v>
      </c>
      <c r="T130" s="397">
        <f t="shared" si="19"/>
        <v>0.13632583547518043</v>
      </c>
      <c r="U130" s="189">
        <f t="shared" si="9"/>
        <v>21</v>
      </c>
      <c r="V130" s="397">
        <f t="shared" si="10"/>
        <v>4.3209876543209874E-2</v>
      </c>
      <c r="W130" s="397">
        <f t="shared" si="20"/>
        <v>-3.1416861861770706</v>
      </c>
      <c r="X130" s="446">
        <f t="shared" si="21"/>
        <v>0.1357518722422191</v>
      </c>
      <c r="Y130" s="189">
        <f t="shared" si="22"/>
        <v>21</v>
      </c>
      <c r="Z130" s="397">
        <f t="shared" si="11"/>
        <v>4.3209876543209874E-2</v>
      </c>
      <c r="AA130" s="397">
        <f t="shared" si="23"/>
        <v>-3.1416861861770706</v>
      </c>
      <c r="AB130" s="446">
        <f t="shared" si="24"/>
        <v>0.1357518722422191</v>
      </c>
      <c r="AC130" s="161"/>
      <c r="AD130" s="161"/>
      <c r="AE130" s="161"/>
      <c r="AF130" s="161"/>
      <c r="AG130" s="161"/>
    </row>
    <row r="131" spans="1:33" ht="15" customHeight="1">
      <c r="A131" s="447">
        <v>24</v>
      </c>
      <c r="B131" s="222" t="s">
        <v>165</v>
      </c>
      <c r="C131" s="223" t="s">
        <v>166</v>
      </c>
      <c r="D131" s="189">
        <f t="shared" si="1"/>
        <v>7</v>
      </c>
      <c r="E131" s="397">
        <f t="shared" si="2"/>
        <v>1.9444444444444445E-2</v>
      </c>
      <c r="F131" s="397">
        <f t="shared" si="12"/>
        <v>-3.9401938823948424</v>
      </c>
      <c r="G131" s="397">
        <f t="shared" si="13"/>
        <v>7.6614881046566385E-2</v>
      </c>
      <c r="H131" s="189">
        <f t="shared" si="3"/>
        <v>7</v>
      </c>
      <c r="I131" s="397">
        <f t="shared" si="4"/>
        <v>1.7632241813602016E-2</v>
      </c>
      <c r="J131" s="397">
        <f t="shared" si="14"/>
        <v>-4.0380261316318773</v>
      </c>
      <c r="K131" s="397">
        <f t="shared" si="15"/>
        <v>7.1199453202577187E-2</v>
      </c>
      <c r="L131" s="397">
        <f t="shared" si="15"/>
        <v>0.28750525258990761</v>
      </c>
      <c r="M131" s="189">
        <f t="shared" si="5"/>
        <v>7</v>
      </c>
      <c r="N131" s="397">
        <f t="shared" si="6"/>
        <v>1.66270783847981E-2</v>
      </c>
      <c r="O131" s="397">
        <f t="shared" si="16"/>
        <v>-4.0967226846270677</v>
      </c>
      <c r="P131" s="397">
        <f t="shared" si="17"/>
        <v>6.811652919807476E-2</v>
      </c>
      <c r="Q131" s="189">
        <f t="shared" si="7"/>
        <v>7</v>
      </c>
      <c r="R131" s="397">
        <f t="shared" si="8"/>
        <v>1.4492753623188406E-2</v>
      </c>
      <c r="S131" s="397">
        <f t="shared" si="18"/>
        <v>-4.2341065045972597</v>
      </c>
      <c r="T131" s="397">
        <f t="shared" si="19"/>
        <v>6.1363862385467531E-2</v>
      </c>
      <c r="U131" s="189">
        <f t="shared" si="9"/>
        <v>7</v>
      </c>
      <c r="V131" s="397">
        <f t="shared" si="10"/>
        <v>1.4403292181069959E-2</v>
      </c>
      <c r="W131" s="397">
        <f t="shared" si="20"/>
        <v>-4.2402984748451802</v>
      </c>
      <c r="X131" s="446">
        <f t="shared" si="21"/>
        <v>6.1074257868140455E-2</v>
      </c>
      <c r="Y131" s="189">
        <f t="shared" si="22"/>
        <v>7</v>
      </c>
      <c r="Z131" s="397">
        <f t="shared" si="11"/>
        <v>1.4403292181069959E-2</v>
      </c>
      <c r="AA131" s="397">
        <f t="shared" si="23"/>
        <v>-4.2402984748451802</v>
      </c>
      <c r="AB131" s="446">
        <f t="shared" si="24"/>
        <v>6.1074257868140455E-2</v>
      </c>
      <c r="AC131" s="161"/>
      <c r="AD131" s="161"/>
      <c r="AE131" s="161"/>
      <c r="AF131" s="161"/>
      <c r="AG131" s="161"/>
    </row>
    <row r="132" spans="1:33" ht="15" customHeight="1">
      <c r="A132" s="445">
        <v>25</v>
      </c>
      <c r="B132" s="175" t="s">
        <v>167</v>
      </c>
      <c r="C132" s="182" t="s">
        <v>168</v>
      </c>
      <c r="D132" s="189">
        <f t="shared" si="1"/>
        <v>0</v>
      </c>
      <c r="E132" s="397">
        <f t="shared" si="2"/>
        <v>0</v>
      </c>
      <c r="F132" s="397">
        <v>0</v>
      </c>
      <c r="G132" s="397">
        <f t="shared" si="13"/>
        <v>0</v>
      </c>
      <c r="H132" s="189">
        <f t="shared" si="3"/>
        <v>7</v>
      </c>
      <c r="I132" s="397">
        <f t="shared" si="4"/>
        <v>1.7632241813602016E-2</v>
      </c>
      <c r="J132" s="397">
        <f t="shared" si="14"/>
        <v>-4.0380261316318773</v>
      </c>
      <c r="K132" s="397">
        <f t="shared" si="15"/>
        <v>7.1199453202577187E-2</v>
      </c>
      <c r="L132" s="397">
        <f t="shared" si="15"/>
        <v>0.28750525258990761</v>
      </c>
      <c r="M132" s="189">
        <f t="shared" si="5"/>
        <v>8</v>
      </c>
      <c r="N132" s="397">
        <f t="shared" si="6"/>
        <v>1.9002375296912115E-2</v>
      </c>
      <c r="O132" s="397">
        <f t="shared" si="16"/>
        <v>-3.9631912920025454</v>
      </c>
      <c r="P132" s="397">
        <f t="shared" si="17"/>
        <v>7.5310048304086372E-2</v>
      </c>
      <c r="Q132" s="189">
        <f t="shared" si="7"/>
        <v>8</v>
      </c>
      <c r="R132" s="397">
        <f t="shared" si="8"/>
        <v>1.6563146997929608E-2</v>
      </c>
      <c r="S132" s="397">
        <f t="shared" si="18"/>
        <v>-4.1005751119727369</v>
      </c>
      <c r="T132" s="397">
        <f t="shared" si="19"/>
        <v>6.7918428355656105E-2</v>
      </c>
      <c r="U132" s="189">
        <f t="shared" si="9"/>
        <v>8</v>
      </c>
      <c r="V132" s="397">
        <f t="shared" si="10"/>
        <v>1.646090534979424E-2</v>
      </c>
      <c r="W132" s="397">
        <f t="shared" si="20"/>
        <v>-4.1067670822206574</v>
      </c>
      <c r="X132" s="446">
        <f t="shared" si="21"/>
        <v>6.7601104234084899E-2</v>
      </c>
      <c r="Y132" s="189">
        <f t="shared" si="22"/>
        <v>8</v>
      </c>
      <c r="Z132" s="397">
        <f t="shared" si="11"/>
        <v>1.646090534979424E-2</v>
      </c>
      <c r="AA132" s="397">
        <f t="shared" si="23"/>
        <v>-4.1067670822206574</v>
      </c>
      <c r="AB132" s="446">
        <f t="shared" si="24"/>
        <v>6.7601104234084899E-2</v>
      </c>
      <c r="AC132" s="161"/>
      <c r="AD132" s="161"/>
      <c r="AE132" s="161"/>
      <c r="AF132" s="161"/>
      <c r="AG132" s="161"/>
    </row>
    <row r="133" spans="1:33" ht="15" customHeight="1">
      <c r="A133" s="448">
        <v>26</v>
      </c>
      <c r="B133" s="204" t="s">
        <v>169</v>
      </c>
      <c r="C133" s="391" t="s">
        <v>170</v>
      </c>
      <c r="D133" s="189">
        <f t="shared" si="1"/>
        <v>0</v>
      </c>
      <c r="E133" s="397">
        <f t="shared" si="2"/>
        <v>0</v>
      </c>
      <c r="F133" s="397">
        <v>0</v>
      </c>
      <c r="G133" s="397">
        <f t="shared" si="13"/>
        <v>0</v>
      </c>
      <c r="H133" s="189">
        <f t="shared" si="3"/>
        <v>0</v>
      </c>
      <c r="I133" s="397">
        <f t="shared" si="4"/>
        <v>0</v>
      </c>
      <c r="J133" s="397">
        <v>0</v>
      </c>
      <c r="K133" s="397">
        <f t="shared" si="15"/>
        <v>0</v>
      </c>
      <c r="L133" s="397">
        <f t="shared" si="15"/>
        <v>0</v>
      </c>
      <c r="M133" s="189">
        <f t="shared" si="5"/>
        <v>0</v>
      </c>
      <c r="N133" s="397">
        <f t="shared" si="6"/>
        <v>0</v>
      </c>
      <c r="O133" s="397">
        <v>0</v>
      </c>
      <c r="P133" s="397">
        <f t="shared" si="17"/>
        <v>0</v>
      </c>
      <c r="Q133" s="189">
        <f t="shared" si="7"/>
        <v>9</v>
      </c>
      <c r="R133" s="397">
        <f t="shared" si="8"/>
        <v>1.8633540372670808E-2</v>
      </c>
      <c r="S133" s="397">
        <f t="shared" si="18"/>
        <v>-3.9827920763163531</v>
      </c>
      <c r="T133" s="397">
        <f t="shared" si="19"/>
        <v>7.421351694999416E-2</v>
      </c>
      <c r="U133" s="189">
        <f t="shared" si="9"/>
        <v>9</v>
      </c>
      <c r="V133" s="397">
        <f t="shared" si="10"/>
        <v>1.8518518518518517E-2</v>
      </c>
      <c r="W133" s="397">
        <f t="shared" si="20"/>
        <v>-3.9889840465642745</v>
      </c>
      <c r="X133" s="446">
        <f t="shared" si="21"/>
        <v>7.3870074936375443E-2</v>
      </c>
      <c r="Y133" s="189">
        <f t="shared" si="22"/>
        <v>9</v>
      </c>
      <c r="Z133" s="397">
        <f t="shared" si="11"/>
        <v>1.8518518518518517E-2</v>
      </c>
      <c r="AA133" s="397">
        <f t="shared" si="23"/>
        <v>-3.9889840465642745</v>
      </c>
      <c r="AB133" s="446">
        <f t="shared" si="24"/>
        <v>7.3870074936375443E-2</v>
      </c>
      <c r="AC133" s="161"/>
      <c r="AD133" s="161"/>
      <c r="AE133" s="161"/>
      <c r="AF133" s="161"/>
      <c r="AG133" s="161"/>
    </row>
    <row r="134" spans="1:33" ht="15" customHeight="1">
      <c r="A134" s="830" t="s">
        <v>6</v>
      </c>
      <c r="B134" s="831"/>
      <c r="C134" s="831"/>
      <c r="D134" s="831"/>
      <c r="E134" s="831"/>
      <c r="F134" s="831"/>
      <c r="G134" s="831"/>
      <c r="H134" s="831"/>
      <c r="I134" s="831"/>
      <c r="J134" s="831"/>
      <c r="K134" s="831"/>
      <c r="L134" s="831"/>
      <c r="M134" s="831"/>
      <c r="N134" s="831"/>
      <c r="O134" s="831"/>
      <c r="P134" s="831"/>
      <c r="Q134" s="831"/>
      <c r="R134" s="831"/>
      <c r="S134" s="831"/>
      <c r="T134" s="831"/>
      <c r="U134" s="831"/>
      <c r="V134" s="831"/>
      <c r="W134" s="831"/>
      <c r="X134" s="832"/>
      <c r="Y134" s="529"/>
      <c r="Z134" s="529"/>
      <c r="AA134" s="529"/>
      <c r="AB134" s="529"/>
      <c r="AC134" s="161"/>
      <c r="AD134" s="161"/>
      <c r="AE134" s="161"/>
      <c r="AF134" s="161"/>
      <c r="AG134" s="161"/>
    </row>
    <row r="135" spans="1:33" ht="15" customHeight="1">
      <c r="A135" s="449"/>
      <c r="B135" s="184" t="s">
        <v>107</v>
      </c>
      <c r="C135" s="401"/>
      <c r="D135" s="401"/>
      <c r="E135" s="401"/>
      <c r="F135" s="401"/>
      <c r="G135" s="401"/>
      <c r="H135" s="401"/>
      <c r="I135" s="401"/>
      <c r="J135" s="401"/>
      <c r="K135" s="401"/>
      <c r="L135" s="401"/>
      <c r="M135" s="401"/>
      <c r="N135" s="401"/>
      <c r="O135" s="401"/>
      <c r="P135" s="401"/>
      <c r="Q135" s="401"/>
      <c r="R135" s="401"/>
      <c r="S135" s="401"/>
      <c r="T135" s="401"/>
      <c r="U135" s="401"/>
      <c r="V135" s="401"/>
      <c r="W135" s="401"/>
      <c r="X135" s="450"/>
      <c r="Y135" s="401"/>
      <c r="Z135" s="401"/>
      <c r="AA135" s="401"/>
      <c r="AB135" s="450"/>
      <c r="AC135" s="161"/>
      <c r="AD135" s="161"/>
      <c r="AE135" s="161"/>
      <c r="AF135" s="161"/>
      <c r="AG135" s="161"/>
    </row>
    <row r="136" spans="1:33" ht="15" customHeight="1">
      <c r="A136" s="451">
        <v>1</v>
      </c>
      <c r="B136" s="204" t="s">
        <v>171</v>
      </c>
      <c r="C136" s="392" t="s">
        <v>172</v>
      </c>
      <c r="D136" s="189">
        <f t="shared" ref="D136:D146" si="25">G50</f>
        <v>0</v>
      </c>
      <c r="E136" s="397">
        <f t="shared" ref="E136:E146" si="26">(D136/$D$172)</f>
        <v>0</v>
      </c>
      <c r="F136" s="397">
        <v>0</v>
      </c>
      <c r="G136" s="397">
        <f t="shared" si="13"/>
        <v>0</v>
      </c>
      <c r="H136" s="189">
        <f t="shared" ref="H136:H146" si="27">H50</f>
        <v>0</v>
      </c>
      <c r="I136" s="397">
        <f t="shared" ref="I136:I146" si="28">(H136/$H$172)</f>
        <v>0</v>
      </c>
      <c r="J136" s="397">
        <v>0</v>
      </c>
      <c r="K136" s="397">
        <f t="shared" si="15"/>
        <v>0</v>
      </c>
      <c r="L136" s="397">
        <f t="shared" si="15"/>
        <v>0</v>
      </c>
      <c r="M136" s="189">
        <f t="shared" ref="M136:M146" si="29">I50</f>
        <v>0</v>
      </c>
      <c r="N136" s="397">
        <f t="shared" ref="N136:N146" si="30">(M136/$M$172)</f>
        <v>0</v>
      </c>
      <c r="O136" s="397">
        <v>0</v>
      </c>
      <c r="P136" s="397">
        <f t="shared" si="17"/>
        <v>0</v>
      </c>
      <c r="Q136" s="189">
        <f t="shared" ref="Q136:Q146" si="31">J50</f>
        <v>9</v>
      </c>
      <c r="R136" s="397">
        <f t="shared" ref="R136:R146" si="32">(Q136/$Q$172)</f>
        <v>1.8633540372670808E-2</v>
      </c>
      <c r="S136" s="397">
        <f t="shared" si="18"/>
        <v>-3.9827920763163531</v>
      </c>
      <c r="T136" s="397">
        <f t="shared" si="19"/>
        <v>7.421351694999416E-2</v>
      </c>
      <c r="U136" s="189">
        <f t="shared" ref="U136:U146" si="33">K50</f>
        <v>9</v>
      </c>
      <c r="V136" s="397">
        <f t="shared" ref="V136:V146" si="34">(U136/$U$172)</f>
        <v>1.8518518518518517E-2</v>
      </c>
      <c r="W136" s="397">
        <f t="shared" si="20"/>
        <v>-3.9889840465642745</v>
      </c>
      <c r="X136" s="446">
        <f t="shared" si="21"/>
        <v>7.3870074936375443E-2</v>
      </c>
      <c r="Y136" s="189">
        <f>L50</f>
        <v>9</v>
      </c>
      <c r="Z136" s="397">
        <f t="shared" ref="Z136:Z146" si="35">(Y136/$U$172)</f>
        <v>1.8518518518518517E-2</v>
      </c>
      <c r="AA136" s="397">
        <f t="shared" ref="AA136:AA143" si="36">LN(Z136)</f>
        <v>-3.9889840465642745</v>
      </c>
      <c r="AB136" s="446">
        <f t="shared" ref="AB136:AB146" si="37">-(Z136*AA136)</f>
        <v>7.3870074936375443E-2</v>
      </c>
      <c r="AC136" s="161"/>
      <c r="AD136" s="161"/>
      <c r="AE136" s="161"/>
      <c r="AF136" s="161"/>
      <c r="AG136" s="161"/>
    </row>
    <row r="137" spans="1:33" ht="15" customHeight="1">
      <c r="A137" s="445">
        <v>2</v>
      </c>
      <c r="B137" s="185" t="s">
        <v>173</v>
      </c>
      <c r="C137" s="186" t="s">
        <v>174</v>
      </c>
      <c r="D137" s="189">
        <f t="shared" si="25"/>
        <v>0</v>
      </c>
      <c r="E137" s="397">
        <f t="shared" si="26"/>
        <v>0</v>
      </c>
      <c r="F137" s="397">
        <v>0</v>
      </c>
      <c r="G137" s="397">
        <f t="shared" si="13"/>
        <v>0</v>
      </c>
      <c r="H137" s="189">
        <f t="shared" si="27"/>
        <v>2</v>
      </c>
      <c r="I137" s="397">
        <f t="shared" si="28"/>
        <v>5.0377833753148613E-3</v>
      </c>
      <c r="J137" s="397">
        <f t="shared" si="14"/>
        <v>-5.2907891001272453</v>
      </c>
      <c r="K137" s="397">
        <f t="shared" si="15"/>
        <v>2.6653849370918112E-2</v>
      </c>
      <c r="L137" s="397">
        <f t="shared" si="15"/>
        <v>0.14101989572808699</v>
      </c>
      <c r="M137" s="189">
        <f t="shared" si="29"/>
        <v>2</v>
      </c>
      <c r="N137" s="397">
        <f t="shared" si="30"/>
        <v>4.7505938242280287E-3</v>
      </c>
      <c r="O137" s="397">
        <f t="shared" si="16"/>
        <v>-5.3494856531224357</v>
      </c>
      <c r="P137" s="397">
        <f t="shared" si="17"/>
        <v>2.5413233506519885E-2</v>
      </c>
      <c r="Q137" s="189">
        <f t="shared" si="31"/>
        <v>8</v>
      </c>
      <c r="R137" s="397">
        <f t="shared" si="32"/>
        <v>1.6563146997929608E-2</v>
      </c>
      <c r="S137" s="397">
        <f t="shared" si="18"/>
        <v>-4.1005751119727369</v>
      </c>
      <c r="T137" s="397">
        <f t="shared" si="19"/>
        <v>6.7918428355656105E-2</v>
      </c>
      <c r="U137" s="189">
        <f t="shared" si="33"/>
        <v>8</v>
      </c>
      <c r="V137" s="397">
        <f t="shared" si="34"/>
        <v>1.646090534979424E-2</v>
      </c>
      <c r="W137" s="397">
        <f t="shared" si="20"/>
        <v>-4.1067670822206574</v>
      </c>
      <c r="X137" s="446">
        <f t="shared" si="21"/>
        <v>6.7601104234084899E-2</v>
      </c>
      <c r="Y137" s="189">
        <f t="shared" ref="Y137:Y171" si="38">L51</f>
        <v>8</v>
      </c>
      <c r="Z137" s="397">
        <f t="shared" si="35"/>
        <v>1.646090534979424E-2</v>
      </c>
      <c r="AA137" s="397">
        <f t="shared" si="36"/>
        <v>-4.1067670822206574</v>
      </c>
      <c r="AB137" s="446">
        <f t="shared" si="37"/>
        <v>6.7601104234084899E-2</v>
      </c>
      <c r="AC137" s="161"/>
      <c r="AD137" s="161"/>
      <c r="AE137" s="161"/>
      <c r="AF137" s="161"/>
      <c r="AG137" s="161"/>
    </row>
    <row r="138" spans="1:33" ht="15" customHeight="1">
      <c r="A138" s="445">
        <v>3</v>
      </c>
      <c r="B138" s="175" t="s">
        <v>175</v>
      </c>
      <c r="C138" s="182" t="s">
        <v>176</v>
      </c>
      <c r="D138" s="189">
        <f t="shared" si="25"/>
        <v>7</v>
      </c>
      <c r="E138" s="397">
        <f t="shared" si="26"/>
        <v>1.9444444444444445E-2</v>
      </c>
      <c r="F138" s="397">
        <f t="shared" si="12"/>
        <v>-3.9401938823948424</v>
      </c>
      <c r="G138" s="397">
        <f t="shared" si="13"/>
        <v>7.6614881046566385E-2</v>
      </c>
      <c r="H138" s="189">
        <f t="shared" si="27"/>
        <v>8</v>
      </c>
      <c r="I138" s="397">
        <f t="shared" si="28"/>
        <v>2.0151133501259445E-2</v>
      </c>
      <c r="J138" s="397">
        <f t="shared" si="14"/>
        <v>-3.9044947390073546</v>
      </c>
      <c r="K138" s="397">
        <f t="shared" si="15"/>
        <v>7.867999474070235E-2</v>
      </c>
      <c r="L138" s="397">
        <f t="shared" si="15"/>
        <v>0.30720562553019864</v>
      </c>
      <c r="M138" s="189">
        <f t="shared" si="29"/>
        <v>8</v>
      </c>
      <c r="N138" s="397">
        <f t="shared" si="30"/>
        <v>1.9002375296912115E-2</v>
      </c>
      <c r="O138" s="397">
        <f t="shared" si="16"/>
        <v>-3.9631912920025454</v>
      </c>
      <c r="P138" s="397">
        <f t="shared" si="17"/>
        <v>7.5310048304086372E-2</v>
      </c>
      <c r="Q138" s="189">
        <f t="shared" si="31"/>
        <v>5</v>
      </c>
      <c r="R138" s="397">
        <f t="shared" si="32"/>
        <v>1.0351966873706004E-2</v>
      </c>
      <c r="S138" s="397">
        <f t="shared" si="18"/>
        <v>-4.5705787412184726</v>
      </c>
      <c r="T138" s="397">
        <f t="shared" si="19"/>
        <v>4.7314479722758512E-2</v>
      </c>
      <c r="U138" s="189">
        <f t="shared" si="33"/>
        <v>5</v>
      </c>
      <c r="V138" s="397">
        <f t="shared" si="34"/>
        <v>1.0288065843621399E-2</v>
      </c>
      <c r="W138" s="397">
        <f t="shared" si="20"/>
        <v>-4.5767707114663931</v>
      </c>
      <c r="X138" s="446">
        <f t="shared" si="21"/>
        <v>4.7086118430724209E-2</v>
      </c>
      <c r="Y138" s="189">
        <f t="shared" si="38"/>
        <v>5</v>
      </c>
      <c r="Z138" s="397">
        <f t="shared" si="35"/>
        <v>1.0288065843621399E-2</v>
      </c>
      <c r="AA138" s="397">
        <f t="shared" si="36"/>
        <v>-4.5767707114663931</v>
      </c>
      <c r="AB138" s="446">
        <f t="shared" si="37"/>
        <v>4.7086118430724209E-2</v>
      </c>
      <c r="AC138" s="161"/>
      <c r="AD138" s="161"/>
      <c r="AE138" s="161"/>
      <c r="AF138" s="161"/>
      <c r="AG138" s="161"/>
    </row>
    <row r="139" spans="1:33" ht="15" customHeight="1">
      <c r="A139" s="445">
        <v>4</v>
      </c>
      <c r="B139" s="175" t="s">
        <v>177</v>
      </c>
      <c r="C139" s="182" t="s">
        <v>178</v>
      </c>
      <c r="D139" s="189">
        <f t="shared" si="25"/>
        <v>2</v>
      </c>
      <c r="E139" s="397">
        <f t="shared" si="26"/>
        <v>5.5555555555555558E-3</v>
      </c>
      <c r="F139" s="397">
        <f t="shared" si="12"/>
        <v>-5.1929568508902104</v>
      </c>
      <c r="G139" s="397">
        <f t="shared" si="13"/>
        <v>2.8849760282723392E-2</v>
      </c>
      <c r="H139" s="189">
        <f t="shared" si="27"/>
        <v>3</v>
      </c>
      <c r="I139" s="397">
        <f t="shared" si="28"/>
        <v>7.556675062972292E-3</v>
      </c>
      <c r="J139" s="397">
        <f t="shared" si="14"/>
        <v>-4.8853239920190807</v>
      </c>
      <c r="K139" s="397">
        <f t="shared" si="15"/>
        <v>3.6916805985030839E-2</v>
      </c>
      <c r="L139" s="397">
        <f t="shared" si="15"/>
        <v>0.18035055798738475</v>
      </c>
      <c r="M139" s="189">
        <f t="shared" si="29"/>
        <v>4</v>
      </c>
      <c r="N139" s="397">
        <f t="shared" si="30"/>
        <v>9.5011876484560574E-3</v>
      </c>
      <c r="O139" s="397">
        <f t="shared" si="16"/>
        <v>-4.6563384725624903</v>
      </c>
      <c r="P139" s="397">
        <f t="shared" si="17"/>
        <v>4.4240745582541478E-2</v>
      </c>
      <c r="Q139" s="189">
        <f t="shared" si="31"/>
        <v>4</v>
      </c>
      <c r="R139" s="397">
        <f t="shared" si="32"/>
        <v>8.2815734989648039E-3</v>
      </c>
      <c r="S139" s="397">
        <f t="shared" si="18"/>
        <v>-4.7937222925326823</v>
      </c>
      <c r="T139" s="397">
        <f t="shared" si="19"/>
        <v>3.9699563499235466E-2</v>
      </c>
      <c r="U139" s="189">
        <f t="shared" si="33"/>
        <v>4</v>
      </c>
      <c r="V139" s="397">
        <f t="shared" si="34"/>
        <v>8.23045267489712E-3</v>
      </c>
      <c r="W139" s="397">
        <f t="shared" si="20"/>
        <v>-4.7999142627806028</v>
      </c>
      <c r="X139" s="446">
        <f t="shared" si="21"/>
        <v>3.9505467183379453E-2</v>
      </c>
      <c r="Y139" s="189">
        <f t="shared" si="38"/>
        <v>4</v>
      </c>
      <c r="Z139" s="397">
        <f t="shared" si="35"/>
        <v>8.23045267489712E-3</v>
      </c>
      <c r="AA139" s="397">
        <f t="shared" si="36"/>
        <v>-4.7999142627806028</v>
      </c>
      <c r="AB139" s="446">
        <f t="shared" si="37"/>
        <v>3.9505467183379453E-2</v>
      </c>
      <c r="AC139" s="161"/>
      <c r="AD139" s="161"/>
      <c r="AE139" s="161"/>
      <c r="AF139" s="161"/>
      <c r="AG139" s="161"/>
    </row>
    <row r="140" spans="1:33" ht="15" customHeight="1">
      <c r="A140" s="445">
        <v>5</v>
      </c>
      <c r="B140" s="175" t="s">
        <v>179</v>
      </c>
      <c r="C140" s="182" t="s">
        <v>180</v>
      </c>
      <c r="D140" s="189">
        <f t="shared" si="25"/>
        <v>6</v>
      </c>
      <c r="E140" s="397">
        <f t="shared" si="26"/>
        <v>1.6666666666666666E-2</v>
      </c>
      <c r="F140" s="397">
        <f t="shared" si="12"/>
        <v>-4.0943445622221004</v>
      </c>
      <c r="G140" s="397">
        <f t="shared" si="13"/>
        <v>6.823907603703501E-2</v>
      </c>
      <c r="H140" s="189">
        <f t="shared" si="27"/>
        <v>6</v>
      </c>
      <c r="I140" s="397">
        <f t="shared" si="28"/>
        <v>1.5113350125944584E-2</v>
      </c>
      <c r="J140" s="397">
        <f t="shared" si="14"/>
        <v>-4.1921768114591353</v>
      </c>
      <c r="K140" s="397">
        <f t="shared" si="15"/>
        <v>6.3357835941447893E-2</v>
      </c>
      <c r="L140" s="397">
        <f t="shared" si="15"/>
        <v>0.26560725065797003</v>
      </c>
      <c r="M140" s="189">
        <f t="shared" si="29"/>
        <v>6</v>
      </c>
      <c r="N140" s="397">
        <f t="shared" si="30"/>
        <v>1.4251781472684086E-2</v>
      </c>
      <c r="O140" s="397">
        <f t="shared" si="16"/>
        <v>-4.2508733644543266</v>
      </c>
      <c r="P140" s="397">
        <f t="shared" si="17"/>
        <v>6.0582518258256439E-2</v>
      </c>
      <c r="Q140" s="189">
        <f t="shared" si="31"/>
        <v>11</v>
      </c>
      <c r="R140" s="397">
        <f t="shared" si="32"/>
        <v>2.2774327122153208E-2</v>
      </c>
      <c r="S140" s="397">
        <f t="shared" si="18"/>
        <v>-3.782121380854202</v>
      </c>
      <c r="T140" s="397">
        <f t="shared" si="19"/>
        <v>8.6135269543263393E-2</v>
      </c>
      <c r="U140" s="189">
        <f t="shared" si="33"/>
        <v>11</v>
      </c>
      <c r="V140" s="397">
        <f t="shared" si="34"/>
        <v>2.2633744855967079E-2</v>
      </c>
      <c r="W140" s="397">
        <f t="shared" si="20"/>
        <v>-3.788313351102123</v>
      </c>
      <c r="X140" s="446">
        <f t="shared" si="21"/>
        <v>8.5743717823299079E-2</v>
      </c>
      <c r="Y140" s="189">
        <f t="shared" si="38"/>
        <v>11</v>
      </c>
      <c r="Z140" s="397">
        <f t="shared" si="35"/>
        <v>2.2633744855967079E-2</v>
      </c>
      <c r="AA140" s="397">
        <f t="shared" si="36"/>
        <v>-3.788313351102123</v>
      </c>
      <c r="AB140" s="446">
        <f t="shared" si="37"/>
        <v>8.5743717823299079E-2</v>
      </c>
      <c r="AC140" s="161"/>
      <c r="AD140" s="161"/>
      <c r="AE140" s="161"/>
      <c r="AF140" s="161"/>
      <c r="AG140" s="161"/>
    </row>
    <row r="141" spans="1:33" ht="15" customHeight="1">
      <c r="A141" s="445">
        <v>6</v>
      </c>
      <c r="B141" s="175" t="s">
        <v>181</v>
      </c>
      <c r="C141" s="182" t="s">
        <v>182</v>
      </c>
      <c r="D141" s="189">
        <f t="shared" si="25"/>
        <v>13</v>
      </c>
      <c r="E141" s="397">
        <f t="shared" si="26"/>
        <v>3.6111111111111108E-2</v>
      </c>
      <c r="F141" s="397">
        <f t="shared" si="12"/>
        <v>-3.3211546739886191</v>
      </c>
      <c r="G141" s="397">
        <f t="shared" si="13"/>
        <v>0.11993058544958901</v>
      </c>
      <c r="H141" s="189">
        <f t="shared" si="27"/>
        <v>14</v>
      </c>
      <c r="I141" s="397">
        <f t="shared" si="28"/>
        <v>3.5264483627204031E-2</v>
      </c>
      <c r="J141" s="397">
        <f t="shared" si="14"/>
        <v>-3.3448789510719319</v>
      </c>
      <c r="K141" s="397">
        <f t="shared" si="15"/>
        <v>0.11795542900505554</v>
      </c>
      <c r="L141" s="397">
        <f t="shared" si="15"/>
        <v>0.39454663164366993</v>
      </c>
      <c r="M141" s="189">
        <f t="shared" si="29"/>
        <v>14</v>
      </c>
      <c r="N141" s="397">
        <f t="shared" si="30"/>
        <v>3.3254156769596199E-2</v>
      </c>
      <c r="O141" s="397">
        <f t="shared" si="16"/>
        <v>-3.4035755040671227</v>
      </c>
      <c r="P141" s="397">
        <f t="shared" si="17"/>
        <v>0.11318303338940551</v>
      </c>
      <c r="Q141" s="189">
        <f t="shared" si="31"/>
        <v>8</v>
      </c>
      <c r="R141" s="397">
        <f t="shared" si="32"/>
        <v>1.6563146997929608E-2</v>
      </c>
      <c r="S141" s="397">
        <f t="shared" si="18"/>
        <v>-4.1005751119727369</v>
      </c>
      <c r="T141" s="397">
        <f t="shared" si="19"/>
        <v>6.7918428355656105E-2</v>
      </c>
      <c r="U141" s="189">
        <f t="shared" si="33"/>
        <v>8</v>
      </c>
      <c r="V141" s="397">
        <f t="shared" si="34"/>
        <v>1.646090534979424E-2</v>
      </c>
      <c r="W141" s="397">
        <f t="shared" si="20"/>
        <v>-4.1067670822206574</v>
      </c>
      <c r="X141" s="446">
        <f t="shared" si="21"/>
        <v>6.7601104234084899E-2</v>
      </c>
      <c r="Y141" s="189">
        <f t="shared" si="38"/>
        <v>8</v>
      </c>
      <c r="Z141" s="397">
        <f t="shared" si="35"/>
        <v>1.646090534979424E-2</v>
      </c>
      <c r="AA141" s="397">
        <f t="shared" si="36"/>
        <v>-4.1067670822206574</v>
      </c>
      <c r="AB141" s="446">
        <f t="shared" si="37"/>
        <v>6.7601104234084899E-2</v>
      </c>
      <c r="AC141" s="161"/>
      <c r="AD141" s="161"/>
      <c r="AE141" s="161"/>
      <c r="AF141" s="161"/>
      <c r="AG141" s="161"/>
    </row>
    <row r="142" spans="1:33" ht="15" customHeight="1">
      <c r="A142" s="445">
        <v>7</v>
      </c>
      <c r="B142" s="204" t="s">
        <v>183</v>
      </c>
      <c r="C142" s="391" t="s">
        <v>184</v>
      </c>
      <c r="D142" s="189">
        <f t="shared" si="25"/>
        <v>0</v>
      </c>
      <c r="E142" s="397">
        <f t="shared" si="26"/>
        <v>0</v>
      </c>
      <c r="F142" s="397">
        <v>0</v>
      </c>
      <c r="G142" s="397">
        <f t="shared" si="13"/>
        <v>0</v>
      </c>
      <c r="H142" s="189">
        <f t="shared" si="27"/>
        <v>0</v>
      </c>
      <c r="I142" s="397">
        <f t="shared" si="28"/>
        <v>0</v>
      </c>
      <c r="J142" s="397">
        <v>0</v>
      </c>
      <c r="K142" s="397">
        <f t="shared" si="15"/>
        <v>0</v>
      </c>
      <c r="L142" s="397">
        <f t="shared" si="15"/>
        <v>0</v>
      </c>
      <c r="M142" s="189">
        <f t="shared" si="29"/>
        <v>0</v>
      </c>
      <c r="N142" s="397">
        <f t="shared" si="30"/>
        <v>0</v>
      </c>
      <c r="O142" s="397">
        <v>0</v>
      </c>
      <c r="P142" s="397">
        <f t="shared" si="17"/>
        <v>0</v>
      </c>
      <c r="Q142" s="189">
        <f t="shared" si="31"/>
        <v>4</v>
      </c>
      <c r="R142" s="397">
        <f t="shared" si="32"/>
        <v>8.2815734989648039E-3</v>
      </c>
      <c r="S142" s="397">
        <f t="shared" si="18"/>
        <v>-4.7937222925326823</v>
      </c>
      <c r="T142" s="397">
        <f t="shared" si="19"/>
        <v>3.9699563499235466E-2</v>
      </c>
      <c r="U142" s="189">
        <f t="shared" si="33"/>
        <v>4</v>
      </c>
      <c r="V142" s="397">
        <f t="shared" si="34"/>
        <v>8.23045267489712E-3</v>
      </c>
      <c r="W142" s="397">
        <f t="shared" si="20"/>
        <v>-4.7999142627806028</v>
      </c>
      <c r="X142" s="446">
        <f t="shared" si="21"/>
        <v>3.9505467183379453E-2</v>
      </c>
      <c r="Y142" s="189">
        <f t="shared" si="38"/>
        <v>4</v>
      </c>
      <c r="Z142" s="397">
        <f t="shared" si="35"/>
        <v>8.23045267489712E-3</v>
      </c>
      <c r="AA142" s="397">
        <f t="shared" si="36"/>
        <v>-4.7999142627806028</v>
      </c>
      <c r="AB142" s="446">
        <f t="shared" si="37"/>
        <v>3.9505467183379453E-2</v>
      </c>
      <c r="AC142" s="161"/>
      <c r="AD142" s="161"/>
      <c r="AE142" s="161"/>
      <c r="AF142" s="161"/>
      <c r="AG142" s="161"/>
    </row>
    <row r="143" spans="1:33" ht="15" customHeight="1">
      <c r="A143" s="445">
        <v>8</v>
      </c>
      <c r="B143" s="175" t="s">
        <v>185</v>
      </c>
      <c r="C143" s="182" t="s">
        <v>186</v>
      </c>
      <c r="D143" s="189">
        <f t="shared" si="25"/>
        <v>5</v>
      </c>
      <c r="E143" s="397">
        <f t="shared" si="26"/>
        <v>1.3888888888888888E-2</v>
      </c>
      <c r="F143" s="397">
        <f t="shared" si="12"/>
        <v>-4.2766661190160553</v>
      </c>
      <c r="G143" s="397">
        <f t="shared" si="13"/>
        <v>5.9398140541889653E-2</v>
      </c>
      <c r="H143" s="189">
        <f t="shared" si="27"/>
        <v>5</v>
      </c>
      <c r="I143" s="397">
        <f t="shared" si="28"/>
        <v>1.2594458438287154E-2</v>
      </c>
      <c r="J143" s="397">
        <f t="shared" si="14"/>
        <v>-4.3744983682530902</v>
      </c>
      <c r="K143" s="397">
        <f t="shared" si="15"/>
        <v>5.509443788731852E-2</v>
      </c>
      <c r="L143" s="397">
        <f t="shared" si="15"/>
        <v>0.2410105286378961</v>
      </c>
      <c r="M143" s="189">
        <f t="shared" si="29"/>
        <v>5</v>
      </c>
      <c r="N143" s="397">
        <f t="shared" si="30"/>
        <v>1.1876484560570071E-2</v>
      </c>
      <c r="O143" s="397">
        <f t="shared" si="16"/>
        <v>-4.4331949212482806</v>
      </c>
      <c r="P143" s="397">
        <f t="shared" si="17"/>
        <v>5.2650771036202859E-2</v>
      </c>
      <c r="Q143" s="189">
        <f t="shared" si="31"/>
        <v>3</v>
      </c>
      <c r="R143" s="397">
        <f t="shared" si="32"/>
        <v>6.2111801242236021E-3</v>
      </c>
      <c r="S143" s="397">
        <f t="shared" si="18"/>
        <v>-5.0814043649844631</v>
      </c>
      <c r="T143" s="397">
        <f t="shared" si="19"/>
        <v>3.1561517794934553E-2</v>
      </c>
      <c r="U143" s="189">
        <f t="shared" si="33"/>
        <v>3</v>
      </c>
      <c r="V143" s="397">
        <f t="shared" si="34"/>
        <v>6.1728395061728392E-3</v>
      </c>
      <c r="W143" s="397">
        <f t="shared" si="20"/>
        <v>-5.0875963352323845</v>
      </c>
      <c r="X143" s="446">
        <f t="shared" si="21"/>
        <v>3.1404915649582615E-2</v>
      </c>
      <c r="Y143" s="189">
        <f t="shared" si="38"/>
        <v>3</v>
      </c>
      <c r="Z143" s="397">
        <f t="shared" si="35"/>
        <v>6.1728395061728392E-3</v>
      </c>
      <c r="AA143" s="397">
        <f t="shared" si="36"/>
        <v>-5.0875963352323845</v>
      </c>
      <c r="AB143" s="446">
        <f t="shared" si="37"/>
        <v>3.1404915649582615E-2</v>
      </c>
      <c r="AC143" s="161"/>
      <c r="AD143" s="161"/>
      <c r="AE143" s="161"/>
      <c r="AF143" s="161"/>
      <c r="AG143" s="161"/>
    </row>
    <row r="144" spans="1:33" ht="15" customHeight="1">
      <c r="A144" s="445">
        <v>9</v>
      </c>
      <c r="B144" s="175" t="s">
        <v>187</v>
      </c>
      <c r="C144" s="182" t="s">
        <v>188</v>
      </c>
      <c r="D144" s="189">
        <f t="shared" si="25"/>
        <v>2</v>
      </c>
      <c r="E144" s="397">
        <f t="shared" si="26"/>
        <v>5.5555555555555558E-3</v>
      </c>
      <c r="F144" s="397">
        <f t="shared" si="12"/>
        <v>-5.1929568508902104</v>
      </c>
      <c r="G144" s="397">
        <f t="shared" si="13"/>
        <v>2.8849760282723392E-2</v>
      </c>
      <c r="H144" s="189">
        <f t="shared" si="27"/>
        <v>2</v>
      </c>
      <c r="I144" s="397">
        <f t="shared" si="28"/>
        <v>5.0377833753148613E-3</v>
      </c>
      <c r="J144" s="397">
        <f t="shared" si="14"/>
        <v>-5.2907891001272453</v>
      </c>
      <c r="K144" s="397">
        <f t="shared" si="15"/>
        <v>2.6653849370918112E-2</v>
      </c>
      <c r="L144" s="397">
        <f t="shared" si="15"/>
        <v>0.14101989572808699</v>
      </c>
      <c r="M144" s="189">
        <f t="shared" si="29"/>
        <v>2</v>
      </c>
      <c r="N144" s="397">
        <f t="shared" si="30"/>
        <v>4.7505938242280287E-3</v>
      </c>
      <c r="O144" s="397">
        <f t="shared" si="16"/>
        <v>-5.3494856531224357</v>
      </c>
      <c r="P144" s="397">
        <f t="shared" si="17"/>
        <v>2.5413233506519885E-2</v>
      </c>
      <c r="Q144" s="189">
        <f t="shared" si="31"/>
        <v>0</v>
      </c>
      <c r="R144" s="397">
        <f t="shared" si="32"/>
        <v>0</v>
      </c>
      <c r="S144" s="397">
        <v>0</v>
      </c>
      <c r="T144" s="397">
        <f t="shared" si="19"/>
        <v>0</v>
      </c>
      <c r="U144" s="189">
        <f t="shared" si="33"/>
        <v>0</v>
      </c>
      <c r="V144" s="397">
        <f t="shared" si="34"/>
        <v>0</v>
      </c>
      <c r="W144" s="397">
        <f>(V144/$M$172)</f>
        <v>0</v>
      </c>
      <c r="X144" s="446">
        <f t="shared" si="21"/>
        <v>0</v>
      </c>
      <c r="Y144" s="189">
        <f t="shared" si="38"/>
        <v>0</v>
      </c>
      <c r="Z144" s="397">
        <f t="shared" si="35"/>
        <v>0</v>
      </c>
      <c r="AA144" s="397">
        <f>(Z144/$M$172)</f>
        <v>0</v>
      </c>
      <c r="AB144" s="446">
        <f t="shared" si="37"/>
        <v>0</v>
      </c>
      <c r="AC144" s="161"/>
      <c r="AD144" s="161"/>
      <c r="AE144" s="161"/>
      <c r="AF144" s="161"/>
      <c r="AG144" s="161"/>
    </row>
    <row r="145" spans="1:33" ht="15" customHeight="1">
      <c r="A145" s="445">
        <v>10</v>
      </c>
      <c r="B145" s="175" t="s">
        <v>189</v>
      </c>
      <c r="C145" s="182" t="s">
        <v>190</v>
      </c>
      <c r="D145" s="189">
        <f t="shared" si="25"/>
        <v>1</v>
      </c>
      <c r="E145" s="397">
        <f t="shared" si="26"/>
        <v>2.7777777777777779E-3</v>
      </c>
      <c r="F145" s="397">
        <f t="shared" si="12"/>
        <v>-5.8861040314501558</v>
      </c>
      <c r="G145" s="397">
        <f t="shared" si="13"/>
        <v>1.6350288976250432E-2</v>
      </c>
      <c r="H145" s="189">
        <f t="shared" si="27"/>
        <v>1</v>
      </c>
      <c r="I145" s="397">
        <f t="shared" si="28"/>
        <v>2.5188916876574307E-3</v>
      </c>
      <c r="J145" s="397">
        <f t="shared" si="14"/>
        <v>-5.9839362806871907</v>
      </c>
      <c r="K145" s="397">
        <f t="shared" si="15"/>
        <v>1.5072887356894686E-2</v>
      </c>
      <c r="L145" s="397">
        <f t="shared" si="15"/>
        <v>9.0195197509633368E-2</v>
      </c>
      <c r="M145" s="189">
        <f t="shared" si="29"/>
        <v>1</v>
      </c>
      <c r="N145" s="397">
        <f t="shared" si="30"/>
        <v>2.3752969121140144E-3</v>
      </c>
      <c r="O145" s="397">
        <f t="shared" si="16"/>
        <v>-6.0426328336823811</v>
      </c>
      <c r="P145" s="397">
        <f t="shared" si="17"/>
        <v>1.4353047110884516E-2</v>
      </c>
      <c r="Q145" s="189">
        <f t="shared" si="31"/>
        <v>1</v>
      </c>
      <c r="R145" s="397">
        <f t="shared" si="32"/>
        <v>2.070393374741201E-3</v>
      </c>
      <c r="S145" s="397">
        <f t="shared" si="18"/>
        <v>-6.1800166536525722</v>
      </c>
      <c r="T145" s="397">
        <f t="shared" si="19"/>
        <v>1.2795065535512573E-2</v>
      </c>
      <c r="U145" s="189">
        <f t="shared" si="33"/>
        <v>1</v>
      </c>
      <c r="V145" s="397">
        <f t="shared" si="34"/>
        <v>2.05761316872428E-3</v>
      </c>
      <c r="W145" s="397">
        <f t="shared" si="20"/>
        <v>-6.1862086239004936</v>
      </c>
      <c r="X145" s="446">
        <f t="shared" si="21"/>
        <v>1.2728824329013363E-2</v>
      </c>
      <c r="Y145" s="189">
        <f t="shared" si="38"/>
        <v>1</v>
      </c>
      <c r="Z145" s="397">
        <f t="shared" si="35"/>
        <v>2.05761316872428E-3</v>
      </c>
      <c r="AA145" s="397">
        <f t="shared" ref="AA145:AA146" si="39">LN(Z145)</f>
        <v>-6.1862086239004936</v>
      </c>
      <c r="AB145" s="446">
        <f t="shared" si="37"/>
        <v>1.2728824329013363E-2</v>
      </c>
      <c r="AC145" s="161"/>
      <c r="AD145" s="161"/>
      <c r="AE145" s="161"/>
      <c r="AF145" s="161"/>
      <c r="AG145" s="161"/>
    </row>
    <row r="146" spans="1:33" ht="15" customHeight="1">
      <c r="A146" s="445">
        <v>11</v>
      </c>
      <c r="B146" s="175" t="s">
        <v>191</v>
      </c>
      <c r="C146" s="182" t="s">
        <v>192</v>
      </c>
      <c r="D146" s="189">
        <f t="shared" si="25"/>
        <v>1</v>
      </c>
      <c r="E146" s="397">
        <f t="shared" si="26"/>
        <v>2.7777777777777779E-3</v>
      </c>
      <c r="F146" s="397">
        <f t="shared" si="12"/>
        <v>-5.8861040314501558</v>
      </c>
      <c r="G146" s="397">
        <f t="shared" si="13"/>
        <v>1.6350288976250432E-2</v>
      </c>
      <c r="H146" s="189">
        <f t="shared" si="27"/>
        <v>2</v>
      </c>
      <c r="I146" s="397">
        <f t="shared" si="28"/>
        <v>5.0377833753148613E-3</v>
      </c>
      <c r="J146" s="397">
        <f t="shared" si="14"/>
        <v>-5.2907891001272453</v>
      </c>
      <c r="K146" s="397">
        <f t="shared" si="15"/>
        <v>2.6653849370918112E-2</v>
      </c>
      <c r="L146" s="397">
        <f t="shared" si="15"/>
        <v>0.14101989572808699</v>
      </c>
      <c r="M146" s="189">
        <f t="shared" si="29"/>
        <v>2</v>
      </c>
      <c r="N146" s="397">
        <f t="shared" si="30"/>
        <v>4.7505938242280287E-3</v>
      </c>
      <c r="O146" s="397">
        <f t="shared" si="16"/>
        <v>-5.3494856531224357</v>
      </c>
      <c r="P146" s="397">
        <f t="shared" si="17"/>
        <v>2.5413233506519885E-2</v>
      </c>
      <c r="Q146" s="189">
        <f t="shared" si="31"/>
        <v>3</v>
      </c>
      <c r="R146" s="397">
        <f t="shared" si="32"/>
        <v>6.2111801242236021E-3</v>
      </c>
      <c r="S146" s="397">
        <f t="shared" si="18"/>
        <v>-5.0814043649844631</v>
      </c>
      <c r="T146" s="397">
        <f t="shared" si="19"/>
        <v>3.1561517794934553E-2</v>
      </c>
      <c r="U146" s="189">
        <f t="shared" si="33"/>
        <v>3</v>
      </c>
      <c r="V146" s="397">
        <f t="shared" si="34"/>
        <v>6.1728395061728392E-3</v>
      </c>
      <c r="W146" s="397">
        <f t="shared" si="20"/>
        <v>-5.0875963352323845</v>
      </c>
      <c r="X146" s="446">
        <f t="shared" si="21"/>
        <v>3.1404915649582615E-2</v>
      </c>
      <c r="Y146" s="189">
        <f t="shared" si="38"/>
        <v>3</v>
      </c>
      <c r="Z146" s="397">
        <f t="shared" si="35"/>
        <v>6.1728395061728392E-3</v>
      </c>
      <c r="AA146" s="397">
        <f t="shared" si="39"/>
        <v>-5.0875963352323845</v>
      </c>
      <c r="AB146" s="446">
        <f t="shared" si="37"/>
        <v>3.1404915649582615E-2</v>
      </c>
      <c r="AC146" s="161"/>
      <c r="AD146" s="161"/>
      <c r="AE146" s="161"/>
      <c r="AF146" s="161"/>
      <c r="AG146" s="161"/>
    </row>
    <row r="147" spans="1:33" ht="15" customHeight="1">
      <c r="A147" s="445"/>
      <c r="B147" s="190" t="s">
        <v>193</v>
      </c>
      <c r="C147" s="182"/>
      <c r="D147" s="189"/>
      <c r="E147" s="397"/>
      <c r="F147" s="397"/>
      <c r="G147" s="397"/>
      <c r="H147" s="189"/>
      <c r="I147" s="397"/>
      <c r="J147" s="397"/>
      <c r="K147" s="397"/>
      <c r="L147" s="397"/>
      <c r="M147" s="189"/>
      <c r="N147" s="397"/>
      <c r="O147" s="397"/>
      <c r="P147" s="397"/>
      <c r="Q147" s="189"/>
      <c r="R147" s="397"/>
      <c r="S147" s="397"/>
      <c r="T147" s="397"/>
      <c r="U147" s="189"/>
      <c r="V147" s="397"/>
      <c r="W147" s="397"/>
      <c r="X147" s="446"/>
      <c r="Y147" s="189"/>
      <c r="Z147" s="397"/>
      <c r="AA147" s="397"/>
      <c r="AB147" s="446"/>
      <c r="AC147" s="161"/>
      <c r="AD147" s="161"/>
      <c r="AE147" s="161"/>
      <c r="AF147" s="161"/>
      <c r="AG147" s="161"/>
    </row>
    <row r="148" spans="1:33" ht="15" customHeight="1">
      <c r="A148" s="447">
        <v>1</v>
      </c>
      <c r="B148" s="175" t="s">
        <v>194</v>
      </c>
      <c r="C148" s="182" t="s">
        <v>195</v>
      </c>
      <c r="D148" s="189">
        <f t="shared" ref="D148:D163" si="40">G62</f>
        <v>2</v>
      </c>
      <c r="E148" s="397">
        <f t="shared" ref="E148:E163" si="41">(D148/$D$172)</f>
        <v>5.5555555555555558E-3</v>
      </c>
      <c r="F148" s="397">
        <f t="shared" si="12"/>
        <v>-5.1929568508902104</v>
      </c>
      <c r="G148" s="397">
        <f t="shared" si="13"/>
        <v>2.8849760282723392E-2</v>
      </c>
      <c r="H148" s="189">
        <f t="shared" ref="H148:H163" si="42">H62</f>
        <v>2</v>
      </c>
      <c r="I148" s="397">
        <f t="shared" ref="I148:I163" si="43">(H148/$H$172)</f>
        <v>5.0377833753148613E-3</v>
      </c>
      <c r="J148" s="397">
        <f t="shared" si="14"/>
        <v>-5.2907891001272453</v>
      </c>
      <c r="K148" s="397">
        <f t="shared" si="15"/>
        <v>2.6653849370918112E-2</v>
      </c>
      <c r="L148" s="397">
        <f t="shared" si="15"/>
        <v>0.14101989572808699</v>
      </c>
      <c r="M148" s="189">
        <f t="shared" ref="M148:M163" si="44">I62</f>
        <v>2</v>
      </c>
      <c r="N148" s="397">
        <f t="shared" ref="N148:N163" si="45">(M148/$M$172)</f>
        <v>4.7505938242280287E-3</v>
      </c>
      <c r="O148" s="397">
        <f t="shared" si="16"/>
        <v>-5.3494856531224357</v>
      </c>
      <c r="P148" s="397">
        <f t="shared" si="17"/>
        <v>2.5413233506519885E-2</v>
      </c>
      <c r="Q148" s="189">
        <f t="shared" ref="Q148:Q163" si="46">J62</f>
        <v>6</v>
      </c>
      <c r="R148" s="397">
        <f t="shared" ref="R148:R163" si="47">(Q148/$Q$172)</f>
        <v>1.2422360248447204E-2</v>
      </c>
      <c r="S148" s="397">
        <f t="shared" si="18"/>
        <v>-4.3882571844245177</v>
      </c>
      <c r="T148" s="397">
        <f t="shared" si="19"/>
        <v>5.4512511607757982E-2</v>
      </c>
      <c r="U148" s="189">
        <f t="shared" ref="U148:U163" si="48">K62</f>
        <v>6</v>
      </c>
      <c r="V148" s="397">
        <f t="shared" ref="V148:V163" si="49">(U148/$U$172)</f>
        <v>1.2345679012345678E-2</v>
      </c>
      <c r="W148" s="397">
        <f t="shared" si="20"/>
        <v>-4.3944491546724391</v>
      </c>
      <c r="X148" s="446">
        <f t="shared" si="21"/>
        <v>5.4252458699659736E-2</v>
      </c>
      <c r="Y148" s="189">
        <f t="shared" si="38"/>
        <v>6</v>
      </c>
      <c r="Z148" s="397">
        <f t="shared" ref="Z148:Z163" si="50">(Y148/$U$172)</f>
        <v>1.2345679012345678E-2</v>
      </c>
      <c r="AA148" s="397">
        <f t="shared" ref="AA148:AA163" si="51">LN(Z148)</f>
        <v>-4.3944491546724391</v>
      </c>
      <c r="AB148" s="446">
        <f t="shared" ref="AB148:AB163" si="52">-(Z148*AA148)</f>
        <v>5.4252458699659736E-2</v>
      </c>
      <c r="AC148" s="161"/>
      <c r="AD148" s="161"/>
      <c r="AE148" s="161"/>
      <c r="AF148" s="161"/>
      <c r="AG148" s="161"/>
    </row>
    <row r="149" spans="1:33" ht="15" customHeight="1">
      <c r="A149" s="447">
        <v>2</v>
      </c>
      <c r="B149" s="175" t="s">
        <v>197</v>
      </c>
      <c r="C149" s="182" t="s">
        <v>198</v>
      </c>
      <c r="D149" s="189">
        <f t="shared" si="40"/>
        <v>2</v>
      </c>
      <c r="E149" s="397">
        <f t="shared" si="41"/>
        <v>5.5555555555555558E-3</v>
      </c>
      <c r="F149" s="397">
        <f t="shared" si="12"/>
        <v>-5.1929568508902104</v>
      </c>
      <c r="G149" s="397">
        <f t="shared" si="13"/>
        <v>2.8849760282723392E-2</v>
      </c>
      <c r="H149" s="189">
        <f t="shared" si="42"/>
        <v>2</v>
      </c>
      <c r="I149" s="397">
        <f t="shared" si="43"/>
        <v>5.0377833753148613E-3</v>
      </c>
      <c r="J149" s="397">
        <f t="shared" si="14"/>
        <v>-5.2907891001272453</v>
      </c>
      <c r="K149" s="397">
        <f t="shared" si="15"/>
        <v>2.6653849370918112E-2</v>
      </c>
      <c r="L149" s="397">
        <f t="shared" si="15"/>
        <v>0.14101989572808699</v>
      </c>
      <c r="M149" s="189">
        <f t="shared" si="44"/>
        <v>2</v>
      </c>
      <c r="N149" s="397">
        <f t="shared" si="45"/>
        <v>4.7505938242280287E-3</v>
      </c>
      <c r="O149" s="397">
        <f t="shared" si="16"/>
        <v>-5.3494856531224357</v>
      </c>
      <c r="P149" s="397">
        <f t="shared" si="17"/>
        <v>2.5413233506519885E-2</v>
      </c>
      <c r="Q149" s="189">
        <f t="shared" si="46"/>
        <v>3</v>
      </c>
      <c r="R149" s="397">
        <f t="shared" si="47"/>
        <v>6.2111801242236021E-3</v>
      </c>
      <c r="S149" s="397">
        <f t="shared" si="18"/>
        <v>-5.0814043649844631</v>
      </c>
      <c r="T149" s="397">
        <f t="shared" si="19"/>
        <v>3.1561517794934553E-2</v>
      </c>
      <c r="U149" s="189">
        <f t="shared" si="48"/>
        <v>3</v>
      </c>
      <c r="V149" s="397">
        <f t="shared" si="49"/>
        <v>6.1728395061728392E-3</v>
      </c>
      <c r="W149" s="397">
        <f t="shared" si="20"/>
        <v>-5.0875963352323845</v>
      </c>
      <c r="X149" s="446">
        <f t="shared" si="21"/>
        <v>3.1404915649582615E-2</v>
      </c>
      <c r="Y149" s="189">
        <f t="shared" si="38"/>
        <v>3</v>
      </c>
      <c r="Z149" s="397">
        <f t="shared" si="50"/>
        <v>6.1728395061728392E-3</v>
      </c>
      <c r="AA149" s="397">
        <f t="shared" si="51"/>
        <v>-5.0875963352323845</v>
      </c>
      <c r="AB149" s="446">
        <f t="shared" si="52"/>
        <v>3.1404915649582615E-2</v>
      </c>
      <c r="AC149" s="161"/>
      <c r="AD149" s="161"/>
      <c r="AE149" s="161"/>
      <c r="AF149" s="161"/>
      <c r="AG149" s="161"/>
    </row>
    <row r="150" spans="1:33" ht="15" customHeight="1">
      <c r="A150" s="447">
        <v>3</v>
      </c>
      <c r="B150" s="175" t="s">
        <v>199</v>
      </c>
      <c r="C150" s="182" t="s">
        <v>200</v>
      </c>
      <c r="D150" s="189">
        <f t="shared" si="40"/>
        <v>4</v>
      </c>
      <c r="E150" s="397">
        <f t="shared" si="41"/>
        <v>1.1111111111111112E-2</v>
      </c>
      <c r="F150" s="397">
        <f t="shared" si="12"/>
        <v>-4.499809670330265</v>
      </c>
      <c r="G150" s="397">
        <f t="shared" si="13"/>
        <v>4.9997885225891839E-2</v>
      </c>
      <c r="H150" s="189">
        <f t="shared" si="42"/>
        <v>4</v>
      </c>
      <c r="I150" s="397">
        <f t="shared" si="43"/>
        <v>1.0075566750629723E-2</v>
      </c>
      <c r="J150" s="397">
        <f t="shared" si="14"/>
        <v>-4.5976419195673</v>
      </c>
      <c r="K150" s="397">
        <f t="shared" si="15"/>
        <v>4.63238480560937E-2</v>
      </c>
      <c r="L150" s="397">
        <f t="shared" si="15"/>
        <v>0.21298046569836257</v>
      </c>
      <c r="M150" s="189">
        <f t="shared" si="44"/>
        <v>4</v>
      </c>
      <c r="N150" s="397">
        <f t="shared" si="45"/>
        <v>9.5011876484560574E-3</v>
      </c>
      <c r="O150" s="397">
        <f t="shared" si="16"/>
        <v>-4.6563384725624903</v>
      </c>
      <c r="P150" s="397">
        <f t="shared" si="17"/>
        <v>4.4240745582541478E-2</v>
      </c>
      <c r="Q150" s="189">
        <f t="shared" si="46"/>
        <v>4</v>
      </c>
      <c r="R150" s="397">
        <f t="shared" si="47"/>
        <v>8.2815734989648039E-3</v>
      </c>
      <c r="S150" s="397">
        <f t="shared" si="18"/>
        <v>-4.7937222925326823</v>
      </c>
      <c r="T150" s="397">
        <f t="shared" si="19"/>
        <v>3.9699563499235466E-2</v>
      </c>
      <c r="U150" s="189">
        <f t="shared" si="48"/>
        <v>4</v>
      </c>
      <c r="V150" s="397">
        <f t="shared" si="49"/>
        <v>8.23045267489712E-3</v>
      </c>
      <c r="W150" s="397">
        <f t="shared" si="20"/>
        <v>-4.7999142627806028</v>
      </c>
      <c r="X150" s="446">
        <f t="shared" si="21"/>
        <v>3.9505467183379453E-2</v>
      </c>
      <c r="Y150" s="189">
        <f t="shared" si="38"/>
        <v>4</v>
      </c>
      <c r="Z150" s="397">
        <f t="shared" si="50"/>
        <v>8.23045267489712E-3</v>
      </c>
      <c r="AA150" s="397">
        <f t="shared" si="51"/>
        <v>-4.7999142627806028</v>
      </c>
      <c r="AB150" s="446">
        <f t="shared" si="52"/>
        <v>3.9505467183379453E-2</v>
      </c>
      <c r="AC150" s="161"/>
      <c r="AD150" s="161"/>
      <c r="AE150" s="161"/>
      <c r="AF150" s="161"/>
      <c r="AG150" s="161"/>
    </row>
    <row r="151" spans="1:33" ht="15" customHeight="1">
      <c r="A151" s="447">
        <v>4</v>
      </c>
      <c r="B151" s="175" t="s">
        <v>201</v>
      </c>
      <c r="C151" s="182" t="s">
        <v>202</v>
      </c>
      <c r="D151" s="189">
        <f t="shared" si="40"/>
        <v>4</v>
      </c>
      <c r="E151" s="397">
        <f t="shared" si="41"/>
        <v>1.1111111111111112E-2</v>
      </c>
      <c r="F151" s="397">
        <f t="shared" si="12"/>
        <v>-4.499809670330265</v>
      </c>
      <c r="G151" s="397">
        <f t="shared" si="13"/>
        <v>4.9997885225891839E-2</v>
      </c>
      <c r="H151" s="189">
        <f t="shared" si="42"/>
        <v>4</v>
      </c>
      <c r="I151" s="397">
        <f t="shared" si="43"/>
        <v>1.0075566750629723E-2</v>
      </c>
      <c r="J151" s="397">
        <f t="shared" si="14"/>
        <v>-4.5976419195673</v>
      </c>
      <c r="K151" s="397">
        <f t="shared" si="15"/>
        <v>4.63238480560937E-2</v>
      </c>
      <c r="L151" s="397">
        <f t="shared" si="15"/>
        <v>0.21298046569836257</v>
      </c>
      <c r="M151" s="189">
        <f t="shared" si="44"/>
        <v>4</v>
      </c>
      <c r="N151" s="397">
        <f t="shared" si="45"/>
        <v>9.5011876484560574E-3</v>
      </c>
      <c r="O151" s="397">
        <f t="shared" si="16"/>
        <v>-4.6563384725624903</v>
      </c>
      <c r="P151" s="397">
        <f t="shared" si="17"/>
        <v>4.4240745582541478E-2</v>
      </c>
      <c r="Q151" s="189">
        <f t="shared" si="46"/>
        <v>5</v>
      </c>
      <c r="R151" s="397">
        <f t="shared" si="47"/>
        <v>1.0351966873706004E-2</v>
      </c>
      <c r="S151" s="397">
        <f t="shared" si="18"/>
        <v>-4.5705787412184726</v>
      </c>
      <c r="T151" s="397">
        <f t="shared" si="19"/>
        <v>4.7314479722758512E-2</v>
      </c>
      <c r="U151" s="189">
        <f t="shared" si="48"/>
        <v>5</v>
      </c>
      <c r="V151" s="397">
        <f t="shared" si="49"/>
        <v>1.0288065843621399E-2</v>
      </c>
      <c r="W151" s="397">
        <f t="shared" si="20"/>
        <v>-4.5767707114663931</v>
      </c>
      <c r="X151" s="446">
        <f t="shared" si="21"/>
        <v>4.7086118430724209E-2</v>
      </c>
      <c r="Y151" s="189">
        <f t="shared" si="38"/>
        <v>5</v>
      </c>
      <c r="Z151" s="397">
        <f t="shared" si="50"/>
        <v>1.0288065843621399E-2</v>
      </c>
      <c r="AA151" s="397">
        <f t="shared" si="51"/>
        <v>-4.5767707114663931</v>
      </c>
      <c r="AB151" s="446">
        <f t="shared" si="52"/>
        <v>4.7086118430724209E-2</v>
      </c>
      <c r="AC151" s="161"/>
      <c r="AD151" s="161"/>
      <c r="AE151" s="161"/>
      <c r="AF151" s="161"/>
      <c r="AG151" s="161"/>
    </row>
    <row r="152" spans="1:33" ht="15" customHeight="1">
      <c r="A152" s="447">
        <v>5</v>
      </c>
      <c r="B152" s="175" t="s">
        <v>203</v>
      </c>
      <c r="C152" s="231" t="s">
        <v>204</v>
      </c>
      <c r="D152" s="189">
        <f t="shared" si="40"/>
        <v>2</v>
      </c>
      <c r="E152" s="397">
        <f t="shared" si="41"/>
        <v>5.5555555555555558E-3</v>
      </c>
      <c r="F152" s="397">
        <f t="shared" si="12"/>
        <v>-5.1929568508902104</v>
      </c>
      <c r="G152" s="397">
        <f t="shared" si="13"/>
        <v>2.8849760282723392E-2</v>
      </c>
      <c r="H152" s="189">
        <f t="shared" si="42"/>
        <v>2</v>
      </c>
      <c r="I152" s="397">
        <f t="shared" si="43"/>
        <v>5.0377833753148613E-3</v>
      </c>
      <c r="J152" s="397">
        <f t="shared" si="14"/>
        <v>-5.2907891001272453</v>
      </c>
      <c r="K152" s="397">
        <f t="shared" si="15"/>
        <v>2.6653849370918112E-2</v>
      </c>
      <c r="L152" s="397">
        <f t="shared" si="15"/>
        <v>0.14101989572808699</v>
      </c>
      <c r="M152" s="189">
        <f t="shared" si="44"/>
        <v>2</v>
      </c>
      <c r="N152" s="397">
        <f t="shared" si="45"/>
        <v>4.7505938242280287E-3</v>
      </c>
      <c r="O152" s="397">
        <f t="shared" si="16"/>
        <v>-5.3494856531224357</v>
      </c>
      <c r="P152" s="397">
        <f t="shared" si="17"/>
        <v>2.5413233506519885E-2</v>
      </c>
      <c r="Q152" s="189">
        <f t="shared" si="46"/>
        <v>1</v>
      </c>
      <c r="R152" s="397">
        <f t="shared" si="47"/>
        <v>2.070393374741201E-3</v>
      </c>
      <c r="S152" s="397">
        <f t="shared" si="18"/>
        <v>-6.1800166536525722</v>
      </c>
      <c r="T152" s="397">
        <f t="shared" si="19"/>
        <v>1.2795065535512573E-2</v>
      </c>
      <c r="U152" s="189">
        <f t="shared" si="48"/>
        <v>1</v>
      </c>
      <c r="V152" s="397">
        <f t="shared" si="49"/>
        <v>2.05761316872428E-3</v>
      </c>
      <c r="W152" s="397">
        <f t="shared" si="20"/>
        <v>-6.1862086239004936</v>
      </c>
      <c r="X152" s="446">
        <f t="shared" si="21"/>
        <v>1.2728824329013363E-2</v>
      </c>
      <c r="Y152" s="189">
        <f t="shared" si="38"/>
        <v>1</v>
      </c>
      <c r="Z152" s="397">
        <f t="shared" si="50"/>
        <v>2.05761316872428E-3</v>
      </c>
      <c r="AA152" s="397">
        <f t="shared" si="51"/>
        <v>-6.1862086239004936</v>
      </c>
      <c r="AB152" s="446">
        <f t="shared" si="52"/>
        <v>1.2728824329013363E-2</v>
      </c>
      <c r="AC152" s="161"/>
      <c r="AD152" s="161"/>
      <c r="AE152" s="161"/>
      <c r="AF152" s="161"/>
      <c r="AG152" s="161"/>
    </row>
    <row r="153" spans="1:33" ht="15" customHeight="1">
      <c r="A153" s="447">
        <v>6</v>
      </c>
      <c r="B153" s="175" t="s">
        <v>205</v>
      </c>
      <c r="C153" s="182" t="s">
        <v>206</v>
      </c>
      <c r="D153" s="189">
        <f t="shared" si="40"/>
        <v>4</v>
      </c>
      <c r="E153" s="397">
        <f t="shared" si="41"/>
        <v>1.1111111111111112E-2</v>
      </c>
      <c r="F153" s="397">
        <f t="shared" si="12"/>
        <v>-4.499809670330265</v>
      </c>
      <c r="G153" s="397">
        <f t="shared" si="13"/>
        <v>4.9997885225891839E-2</v>
      </c>
      <c r="H153" s="189">
        <f t="shared" si="42"/>
        <v>4</v>
      </c>
      <c r="I153" s="397">
        <f t="shared" si="43"/>
        <v>1.0075566750629723E-2</v>
      </c>
      <c r="J153" s="397">
        <f t="shared" si="14"/>
        <v>-4.5976419195673</v>
      </c>
      <c r="K153" s="397">
        <f t="shared" si="15"/>
        <v>4.63238480560937E-2</v>
      </c>
      <c r="L153" s="397">
        <f t="shared" si="15"/>
        <v>0.21298046569836257</v>
      </c>
      <c r="M153" s="189">
        <f t="shared" si="44"/>
        <v>4</v>
      </c>
      <c r="N153" s="397">
        <f t="shared" si="45"/>
        <v>9.5011876484560574E-3</v>
      </c>
      <c r="O153" s="397">
        <f t="shared" si="16"/>
        <v>-4.6563384725624903</v>
      </c>
      <c r="P153" s="397">
        <f t="shared" si="17"/>
        <v>4.4240745582541478E-2</v>
      </c>
      <c r="Q153" s="189">
        <f t="shared" si="46"/>
        <v>3</v>
      </c>
      <c r="R153" s="397">
        <f t="shared" si="47"/>
        <v>6.2111801242236021E-3</v>
      </c>
      <c r="S153" s="397">
        <f t="shared" si="18"/>
        <v>-5.0814043649844631</v>
      </c>
      <c r="T153" s="397">
        <f t="shared" si="19"/>
        <v>3.1561517794934553E-2</v>
      </c>
      <c r="U153" s="189">
        <f t="shared" si="48"/>
        <v>3</v>
      </c>
      <c r="V153" s="397">
        <f t="shared" si="49"/>
        <v>6.1728395061728392E-3</v>
      </c>
      <c r="W153" s="397">
        <f t="shared" si="20"/>
        <v>-5.0875963352323845</v>
      </c>
      <c r="X153" s="446">
        <f t="shared" si="21"/>
        <v>3.1404915649582615E-2</v>
      </c>
      <c r="Y153" s="189">
        <f t="shared" si="38"/>
        <v>3</v>
      </c>
      <c r="Z153" s="397">
        <f t="shared" si="50"/>
        <v>6.1728395061728392E-3</v>
      </c>
      <c r="AA153" s="397">
        <f t="shared" si="51"/>
        <v>-5.0875963352323845</v>
      </c>
      <c r="AB153" s="446">
        <f t="shared" si="52"/>
        <v>3.1404915649582615E-2</v>
      </c>
      <c r="AC153" s="161"/>
      <c r="AD153" s="161"/>
      <c r="AE153" s="161"/>
      <c r="AF153" s="161"/>
      <c r="AG153" s="161"/>
    </row>
    <row r="154" spans="1:33" ht="15" customHeight="1">
      <c r="A154" s="447">
        <v>7</v>
      </c>
      <c r="B154" s="175" t="s">
        <v>207</v>
      </c>
      <c r="C154" s="182" t="s">
        <v>208</v>
      </c>
      <c r="D154" s="189">
        <f t="shared" si="40"/>
        <v>5</v>
      </c>
      <c r="E154" s="397">
        <f t="shared" si="41"/>
        <v>1.3888888888888888E-2</v>
      </c>
      <c r="F154" s="397">
        <f t="shared" si="12"/>
        <v>-4.2766661190160553</v>
      </c>
      <c r="G154" s="397">
        <f t="shared" si="13"/>
        <v>5.9398140541889653E-2</v>
      </c>
      <c r="H154" s="189">
        <f t="shared" si="42"/>
        <v>5</v>
      </c>
      <c r="I154" s="397">
        <f t="shared" si="43"/>
        <v>1.2594458438287154E-2</v>
      </c>
      <c r="J154" s="397">
        <f t="shared" si="14"/>
        <v>-4.3744983682530902</v>
      </c>
      <c r="K154" s="397">
        <f t="shared" si="15"/>
        <v>5.509443788731852E-2</v>
      </c>
      <c r="L154" s="397">
        <f t="shared" si="15"/>
        <v>0.2410105286378961</v>
      </c>
      <c r="M154" s="189">
        <f t="shared" si="44"/>
        <v>5</v>
      </c>
      <c r="N154" s="397">
        <f t="shared" si="45"/>
        <v>1.1876484560570071E-2</v>
      </c>
      <c r="O154" s="397">
        <f t="shared" si="16"/>
        <v>-4.4331949212482806</v>
      </c>
      <c r="P154" s="397">
        <f t="shared" si="17"/>
        <v>5.2650771036202859E-2</v>
      </c>
      <c r="Q154" s="189">
        <f t="shared" si="46"/>
        <v>5</v>
      </c>
      <c r="R154" s="397">
        <f t="shared" si="47"/>
        <v>1.0351966873706004E-2</v>
      </c>
      <c r="S154" s="397">
        <f t="shared" si="18"/>
        <v>-4.5705787412184726</v>
      </c>
      <c r="T154" s="397">
        <f t="shared" si="19"/>
        <v>4.7314479722758512E-2</v>
      </c>
      <c r="U154" s="189">
        <f t="shared" si="48"/>
        <v>6</v>
      </c>
      <c r="V154" s="397">
        <f t="shared" si="49"/>
        <v>1.2345679012345678E-2</v>
      </c>
      <c r="W154" s="397">
        <f t="shared" si="20"/>
        <v>-4.3944491546724391</v>
      </c>
      <c r="X154" s="446">
        <f t="shared" si="21"/>
        <v>5.4252458699659736E-2</v>
      </c>
      <c r="Y154" s="189">
        <f t="shared" si="38"/>
        <v>6</v>
      </c>
      <c r="Z154" s="397">
        <f t="shared" si="50"/>
        <v>1.2345679012345678E-2</v>
      </c>
      <c r="AA154" s="397">
        <f t="shared" si="51"/>
        <v>-4.3944491546724391</v>
      </c>
      <c r="AB154" s="446">
        <f t="shared" si="52"/>
        <v>5.4252458699659736E-2</v>
      </c>
      <c r="AC154" s="161"/>
      <c r="AD154" s="161"/>
      <c r="AE154" s="161"/>
      <c r="AF154" s="161"/>
      <c r="AG154" s="161"/>
    </row>
    <row r="155" spans="1:33" ht="15" customHeight="1">
      <c r="A155" s="447">
        <v>8</v>
      </c>
      <c r="B155" s="175" t="s">
        <v>209</v>
      </c>
      <c r="C155" s="182" t="s">
        <v>210</v>
      </c>
      <c r="D155" s="189">
        <f t="shared" si="40"/>
        <v>1</v>
      </c>
      <c r="E155" s="397">
        <f t="shared" si="41"/>
        <v>2.7777777777777779E-3</v>
      </c>
      <c r="F155" s="397">
        <f t="shared" si="12"/>
        <v>-5.8861040314501558</v>
      </c>
      <c r="G155" s="397">
        <f t="shared" si="13"/>
        <v>1.6350288976250432E-2</v>
      </c>
      <c r="H155" s="189">
        <f t="shared" si="42"/>
        <v>1</v>
      </c>
      <c r="I155" s="397">
        <f t="shared" si="43"/>
        <v>2.5188916876574307E-3</v>
      </c>
      <c r="J155" s="397">
        <f t="shared" si="14"/>
        <v>-5.9839362806871907</v>
      </c>
      <c r="K155" s="397">
        <f t="shared" si="15"/>
        <v>1.5072887356894686E-2</v>
      </c>
      <c r="L155" s="397">
        <f t="shared" si="15"/>
        <v>9.0195197509633368E-2</v>
      </c>
      <c r="M155" s="189">
        <f t="shared" si="44"/>
        <v>1</v>
      </c>
      <c r="N155" s="397">
        <f t="shared" si="45"/>
        <v>2.3752969121140144E-3</v>
      </c>
      <c r="O155" s="397">
        <f t="shared" si="16"/>
        <v>-6.0426328336823811</v>
      </c>
      <c r="P155" s="397">
        <f t="shared" si="17"/>
        <v>1.4353047110884516E-2</v>
      </c>
      <c r="Q155" s="189">
        <f t="shared" si="46"/>
        <v>2</v>
      </c>
      <c r="R155" s="397">
        <f t="shared" si="47"/>
        <v>4.140786749482402E-3</v>
      </c>
      <c r="S155" s="397">
        <f t="shared" si="18"/>
        <v>-5.4868694730926277</v>
      </c>
      <c r="T155" s="397">
        <f t="shared" si="19"/>
        <v>2.2719956410321443E-2</v>
      </c>
      <c r="U155" s="189">
        <f t="shared" si="48"/>
        <v>3</v>
      </c>
      <c r="V155" s="397">
        <f t="shared" si="49"/>
        <v>6.1728395061728392E-3</v>
      </c>
      <c r="W155" s="397">
        <f t="shared" si="20"/>
        <v>-5.0875963352323845</v>
      </c>
      <c r="X155" s="446">
        <f t="shared" si="21"/>
        <v>3.1404915649582615E-2</v>
      </c>
      <c r="Y155" s="189">
        <f t="shared" si="38"/>
        <v>3</v>
      </c>
      <c r="Z155" s="397">
        <f t="shared" si="50"/>
        <v>6.1728395061728392E-3</v>
      </c>
      <c r="AA155" s="397">
        <f t="shared" si="51"/>
        <v>-5.0875963352323845</v>
      </c>
      <c r="AB155" s="446">
        <f t="shared" si="52"/>
        <v>3.1404915649582615E-2</v>
      </c>
      <c r="AC155" s="161"/>
      <c r="AD155" s="161"/>
      <c r="AE155" s="161"/>
      <c r="AF155" s="161"/>
      <c r="AG155" s="161"/>
    </row>
    <row r="156" spans="1:33" ht="15" customHeight="1">
      <c r="A156" s="447">
        <v>9</v>
      </c>
      <c r="B156" s="226" t="s">
        <v>211</v>
      </c>
      <c r="C156" s="391" t="s">
        <v>212</v>
      </c>
      <c r="D156" s="189">
        <f t="shared" si="40"/>
        <v>7</v>
      </c>
      <c r="E156" s="397">
        <f t="shared" si="41"/>
        <v>1.9444444444444445E-2</v>
      </c>
      <c r="F156" s="397">
        <f t="shared" si="12"/>
        <v>-3.9401938823948424</v>
      </c>
      <c r="G156" s="397">
        <f t="shared" si="13"/>
        <v>7.6614881046566385E-2</v>
      </c>
      <c r="H156" s="189">
        <f t="shared" si="42"/>
        <v>7</v>
      </c>
      <c r="I156" s="397">
        <f t="shared" si="43"/>
        <v>1.7632241813602016E-2</v>
      </c>
      <c r="J156" s="397">
        <f t="shared" si="14"/>
        <v>-4.0380261316318773</v>
      </c>
      <c r="K156" s="397">
        <f t="shared" si="15"/>
        <v>7.1199453202577187E-2</v>
      </c>
      <c r="L156" s="397">
        <f t="shared" si="15"/>
        <v>0.28750525258990761</v>
      </c>
      <c r="M156" s="189">
        <f t="shared" si="44"/>
        <v>7</v>
      </c>
      <c r="N156" s="397">
        <f t="shared" si="45"/>
        <v>1.66270783847981E-2</v>
      </c>
      <c r="O156" s="397">
        <f t="shared" si="16"/>
        <v>-4.0967226846270677</v>
      </c>
      <c r="P156" s="397">
        <f t="shared" si="17"/>
        <v>6.811652919807476E-2</v>
      </c>
      <c r="Q156" s="189">
        <f t="shared" si="46"/>
        <v>9</v>
      </c>
      <c r="R156" s="397">
        <f t="shared" si="47"/>
        <v>1.8633540372670808E-2</v>
      </c>
      <c r="S156" s="397">
        <f t="shared" si="18"/>
        <v>-3.9827920763163531</v>
      </c>
      <c r="T156" s="397">
        <f t="shared" si="19"/>
        <v>7.421351694999416E-2</v>
      </c>
      <c r="U156" s="189">
        <f t="shared" si="48"/>
        <v>10</v>
      </c>
      <c r="V156" s="397">
        <f t="shared" si="49"/>
        <v>2.0576131687242798E-2</v>
      </c>
      <c r="W156" s="397">
        <f t="shared" si="20"/>
        <v>-3.8836235309064482</v>
      </c>
      <c r="X156" s="446">
        <f t="shared" si="21"/>
        <v>7.9909949195605928E-2</v>
      </c>
      <c r="Y156" s="189">
        <f t="shared" si="38"/>
        <v>10</v>
      </c>
      <c r="Z156" s="397">
        <f t="shared" si="50"/>
        <v>2.0576131687242798E-2</v>
      </c>
      <c r="AA156" s="397">
        <f t="shared" si="51"/>
        <v>-3.8836235309064482</v>
      </c>
      <c r="AB156" s="446">
        <f t="shared" si="52"/>
        <v>7.9909949195605928E-2</v>
      </c>
      <c r="AC156" s="161"/>
      <c r="AD156" s="161"/>
      <c r="AE156" s="161"/>
      <c r="AF156" s="161"/>
      <c r="AG156" s="161"/>
    </row>
    <row r="157" spans="1:33" ht="15" customHeight="1">
      <c r="A157" s="447">
        <v>10</v>
      </c>
      <c r="B157" s="175" t="s">
        <v>213</v>
      </c>
      <c r="C157" s="186" t="s">
        <v>214</v>
      </c>
      <c r="D157" s="189">
        <f t="shared" si="40"/>
        <v>1</v>
      </c>
      <c r="E157" s="397">
        <f t="shared" si="41"/>
        <v>2.7777777777777779E-3</v>
      </c>
      <c r="F157" s="397">
        <f t="shared" si="12"/>
        <v>-5.8861040314501558</v>
      </c>
      <c r="G157" s="397">
        <f t="shared" si="13"/>
        <v>1.6350288976250432E-2</v>
      </c>
      <c r="H157" s="189">
        <f t="shared" si="42"/>
        <v>1</v>
      </c>
      <c r="I157" s="397">
        <f t="shared" si="43"/>
        <v>2.5188916876574307E-3</v>
      </c>
      <c r="J157" s="397">
        <f t="shared" si="14"/>
        <v>-5.9839362806871907</v>
      </c>
      <c r="K157" s="397">
        <f t="shared" si="15"/>
        <v>1.5072887356894686E-2</v>
      </c>
      <c r="L157" s="397">
        <f t="shared" si="15"/>
        <v>9.0195197509633368E-2</v>
      </c>
      <c r="M157" s="189">
        <f t="shared" si="44"/>
        <v>1</v>
      </c>
      <c r="N157" s="397">
        <f t="shared" si="45"/>
        <v>2.3752969121140144E-3</v>
      </c>
      <c r="O157" s="397">
        <f t="shared" si="16"/>
        <v>-6.0426328336823811</v>
      </c>
      <c r="P157" s="397">
        <f t="shared" si="17"/>
        <v>1.4353047110884516E-2</v>
      </c>
      <c r="Q157" s="189">
        <f t="shared" si="46"/>
        <v>1</v>
      </c>
      <c r="R157" s="397">
        <f t="shared" si="47"/>
        <v>2.070393374741201E-3</v>
      </c>
      <c r="S157" s="397">
        <f t="shared" si="18"/>
        <v>-6.1800166536525722</v>
      </c>
      <c r="T157" s="397">
        <f t="shared" si="19"/>
        <v>1.2795065535512573E-2</v>
      </c>
      <c r="U157" s="189">
        <f t="shared" si="48"/>
        <v>1</v>
      </c>
      <c r="V157" s="397">
        <f t="shared" si="49"/>
        <v>2.05761316872428E-3</v>
      </c>
      <c r="W157" s="397">
        <f t="shared" si="20"/>
        <v>-6.1862086239004936</v>
      </c>
      <c r="X157" s="446">
        <f t="shared" si="21"/>
        <v>1.2728824329013363E-2</v>
      </c>
      <c r="Y157" s="189">
        <f t="shared" si="38"/>
        <v>1</v>
      </c>
      <c r="Z157" s="397">
        <f t="shared" si="50"/>
        <v>2.05761316872428E-3</v>
      </c>
      <c r="AA157" s="397">
        <f t="shared" si="51"/>
        <v>-6.1862086239004936</v>
      </c>
      <c r="AB157" s="446">
        <f t="shared" si="52"/>
        <v>1.2728824329013363E-2</v>
      </c>
      <c r="AC157" s="161"/>
      <c r="AD157" s="161"/>
      <c r="AE157" s="161"/>
      <c r="AF157" s="161"/>
      <c r="AG157" s="161"/>
    </row>
    <row r="158" spans="1:33" ht="15" customHeight="1">
      <c r="A158" s="447">
        <v>11</v>
      </c>
      <c r="B158" s="175" t="s">
        <v>215</v>
      </c>
      <c r="C158" s="182" t="s">
        <v>216</v>
      </c>
      <c r="D158" s="189">
        <f t="shared" si="40"/>
        <v>6</v>
      </c>
      <c r="E158" s="397">
        <f t="shared" si="41"/>
        <v>1.6666666666666666E-2</v>
      </c>
      <c r="F158" s="397">
        <f t="shared" si="12"/>
        <v>-4.0943445622221004</v>
      </c>
      <c r="G158" s="397">
        <f t="shared" si="13"/>
        <v>6.823907603703501E-2</v>
      </c>
      <c r="H158" s="189">
        <f t="shared" si="42"/>
        <v>6</v>
      </c>
      <c r="I158" s="397">
        <f t="shared" si="43"/>
        <v>1.5113350125944584E-2</v>
      </c>
      <c r="J158" s="397">
        <f t="shared" si="14"/>
        <v>-4.1921768114591353</v>
      </c>
      <c r="K158" s="397">
        <f t="shared" si="15"/>
        <v>6.3357835941447893E-2</v>
      </c>
      <c r="L158" s="397">
        <f t="shared" si="15"/>
        <v>0.26560725065797003</v>
      </c>
      <c r="M158" s="189">
        <f t="shared" si="44"/>
        <v>6</v>
      </c>
      <c r="N158" s="397">
        <f t="shared" si="45"/>
        <v>1.4251781472684086E-2</v>
      </c>
      <c r="O158" s="397">
        <f t="shared" si="16"/>
        <v>-4.2508733644543266</v>
      </c>
      <c r="P158" s="397">
        <f t="shared" si="17"/>
        <v>6.0582518258256439E-2</v>
      </c>
      <c r="Q158" s="189">
        <f t="shared" si="46"/>
        <v>7</v>
      </c>
      <c r="R158" s="397">
        <f t="shared" si="47"/>
        <v>1.4492753623188406E-2</v>
      </c>
      <c r="S158" s="397">
        <f t="shared" si="18"/>
        <v>-4.2341065045972597</v>
      </c>
      <c r="T158" s="397">
        <f t="shared" si="19"/>
        <v>6.1363862385467531E-2</v>
      </c>
      <c r="U158" s="189">
        <f t="shared" si="48"/>
        <v>7</v>
      </c>
      <c r="V158" s="397">
        <f t="shared" si="49"/>
        <v>1.4403292181069959E-2</v>
      </c>
      <c r="W158" s="397">
        <f t="shared" si="20"/>
        <v>-4.2402984748451802</v>
      </c>
      <c r="X158" s="446">
        <f t="shared" si="21"/>
        <v>6.1074257868140455E-2</v>
      </c>
      <c r="Y158" s="189">
        <f t="shared" si="38"/>
        <v>7</v>
      </c>
      <c r="Z158" s="397">
        <f t="shared" si="50"/>
        <v>1.4403292181069959E-2</v>
      </c>
      <c r="AA158" s="397">
        <f t="shared" si="51"/>
        <v>-4.2402984748451802</v>
      </c>
      <c r="AB158" s="446">
        <f t="shared" si="52"/>
        <v>6.1074257868140455E-2</v>
      </c>
      <c r="AC158" s="161"/>
      <c r="AD158" s="161"/>
      <c r="AE158" s="161"/>
      <c r="AF158" s="161"/>
      <c r="AG158" s="161"/>
    </row>
    <row r="159" spans="1:33" ht="15" customHeight="1">
      <c r="A159" s="447">
        <v>12</v>
      </c>
      <c r="B159" s="175" t="s">
        <v>217</v>
      </c>
      <c r="C159" s="182" t="s">
        <v>218</v>
      </c>
      <c r="D159" s="189">
        <f t="shared" si="40"/>
        <v>6</v>
      </c>
      <c r="E159" s="397">
        <f t="shared" si="41"/>
        <v>1.6666666666666666E-2</v>
      </c>
      <c r="F159" s="397">
        <f t="shared" si="12"/>
        <v>-4.0943445622221004</v>
      </c>
      <c r="G159" s="397">
        <f t="shared" si="13"/>
        <v>6.823907603703501E-2</v>
      </c>
      <c r="H159" s="189">
        <f t="shared" si="42"/>
        <v>6</v>
      </c>
      <c r="I159" s="397">
        <f t="shared" si="43"/>
        <v>1.5113350125944584E-2</v>
      </c>
      <c r="J159" s="397">
        <f t="shared" si="14"/>
        <v>-4.1921768114591353</v>
      </c>
      <c r="K159" s="397">
        <f t="shared" si="15"/>
        <v>6.3357835941447893E-2</v>
      </c>
      <c r="L159" s="397">
        <f t="shared" si="15"/>
        <v>0.26560725065797003</v>
      </c>
      <c r="M159" s="189">
        <f t="shared" si="44"/>
        <v>6</v>
      </c>
      <c r="N159" s="397">
        <f t="shared" si="45"/>
        <v>1.4251781472684086E-2</v>
      </c>
      <c r="O159" s="397">
        <f t="shared" si="16"/>
        <v>-4.2508733644543266</v>
      </c>
      <c r="P159" s="397">
        <f t="shared" si="17"/>
        <v>6.0582518258256439E-2</v>
      </c>
      <c r="Q159" s="189">
        <f t="shared" si="46"/>
        <v>8</v>
      </c>
      <c r="R159" s="397">
        <f t="shared" si="47"/>
        <v>1.6563146997929608E-2</v>
      </c>
      <c r="S159" s="397">
        <f t="shared" si="18"/>
        <v>-4.1005751119727369</v>
      </c>
      <c r="T159" s="397">
        <f t="shared" si="19"/>
        <v>6.7918428355656105E-2</v>
      </c>
      <c r="U159" s="189">
        <f t="shared" si="48"/>
        <v>8</v>
      </c>
      <c r="V159" s="397">
        <f t="shared" si="49"/>
        <v>1.646090534979424E-2</v>
      </c>
      <c r="W159" s="397">
        <f t="shared" si="20"/>
        <v>-4.1067670822206574</v>
      </c>
      <c r="X159" s="446">
        <f t="shared" si="21"/>
        <v>6.7601104234084899E-2</v>
      </c>
      <c r="Y159" s="189">
        <f t="shared" si="38"/>
        <v>8</v>
      </c>
      <c r="Z159" s="397">
        <f t="shared" si="50"/>
        <v>1.646090534979424E-2</v>
      </c>
      <c r="AA159" s="397">
        <f t="shared" si="51"/>
        <v>-4.1067670822206574</v>
      </c>
      <c r="AB159" s="446">
        <f t="shared" si="52"/>
        <v>6.7601104234084899E-2</v>
      </c>
      <c r="AC159" s="161"/>
      <c r="AD159" s="161"/>
      <c r="AE159" s="161"/>
      <c r="AF159" s="161"/>
      <c r="AG159" s="161"/>
    </row>
    <row r="160" spans="1:33" ht="15" customHeight="1">
      <c r="A160" s="447">
        <v>13</v>
      </c>
      <c r="B160" s="204" t="s">
        <v>219</v>
      </c>
      <c r="C160" s="391" t="s">
        <v>220</v>
      </c>
      <c r="D160" s="189">
        <f t="shared" si="40"/>
        <v>4</v>
      </c>
      <c r="E160" s="397">
        <f t="shared" si="41"/>
        <v>1.1111111111111112E-2</v>
      </c>
      <c r="F160" s="397">
        <f t="shared" si="12"/>
        <v>-4.499809670330265</v>
      </c>
      <c r="G160" s="397">
        <f t="shared" si="13"/>
        <v>4.9997885225891839E-2</v>
      </c>
      <c r="H160" s="189">
        <f t="shared" si="42"/>
        <v>4</v>
      </c>
      <c r="I160" s="397">
        <f t="shared" si="43"/>
        <v>1.0075566750629723E-2</v>
      </c>
      <c r="J160" s="397">
        <f t="shared" si="14"/>
        <v>-4.5976419195673</v>
      </c>
      <c r="K160" s="397">
        <f t="shared" si="15"/>
        <v>4.63238480560937E-2</v>
      </c>
      <c r="L160" s="397">
        <f t="shared" si="15"/>
        <v>0.21298046569836257</v>
      </c>
      <c r="M160" s="189">
        <f t="shared" si="44"/>
        <v>4</v>
      </c>
      <c r="N160" s="397">
        <f t="shared" si="45"/>
        <v>9.5011876484560574E-3</v>
      </c>
      <c r="O160" s="397">
        <f t="shared" si="16"/>
        <v>-4.6563384725624903</v>
      </c>
      <c r="P160" s="397">
        <f t="shared" si="17"/>
        <v>4.4240745582541478E-2</v>
      </c>
      <c r="Q160" s="189">
        <f t="shared" si="46"/>
        <v>3</v>
      </c>
      <c r="R160" s="397">
        <f t="shared" si="47"/>
        <v>6.2111801242236021E-3</v>
      </c>
      <c r="S160" s="397">
        <f t="shared" si="18"/>
        <v>-5.0814043649844631</v>
      </c>
      <c r="T160" s="397">
        <f t="shared" si="19"/>
        <v>3.1561517794934553E-2</v>
      </c>
      <c r="U160" s="189">
        <f t="shared" si="48"/>
        <v>3</v>
      </c>
      <c r="V160" s="397">
        <f t="shared" si="49"/>
        <v>6.1728395061728392E-3</v>
      </c>
      <c r="W160" s="397">
        <f t="shared" si="20"/>
        <v>-5.0875963352323845</v>
      </c>
      <c r="X160" s="446">
        <f t="shared" si="21"/>
        <v>3.1404915649582615E-2</v>
      </c>
      <c r="Y160" s="189">
        <f t="shared" si="38"/>
        <v>3</v>
      </c>
      <c r="Z160" s="397">
        <f t="shared" si="50"/>
        <v>6.1728395061728392E-3</v>
      </c>
      <c r="AA160" s="397">
        <f t="shared" si="51"/>
        <v>-5.0875963352323845</v>
      </c>
      <c r="AB160" s="446">
        <f t="shared" si="52"/>
        <v>3.1404915649582615E-2</v>
      </c>
      <c r="AC160" s="161"/>
      <c r="AD160" s="161"/>
      <c r="AE160" s="161"/>
      <c r="AF160" s="161"/>
      <c r="AG160" s="161"/>
    </row>
    <row r="161" spans="1:33" ht="15" customHeight="1">
      <c r="A161" s="447">
        <v>14</v>
      </c>
      <c r="B161" s="204" t="s">
        <v>221</v>
      </c>
      <c r="C161" s="391" t="s">
        <v>222</v>
      </c>
      <c r="D161" s="189">
        <f t="shared" si="40"/>
        <v>0</v>
      </c>
      <c r="E161" s="397">
        <f t="shared" si="41"/>
        <v>0</v>
      </c>
      <c r="F161" s="397">
        <v>0</v>
      </c>
      <c r="G161" s="397">
        <f t="shared" si="13"/>
        <v>0</v>
      </c>
      <c r="H161" s="189">
        <f t="shared" si="42"/>
        <v>0</v>
      </c>
      <c r="I161" s="397">
        <f t="shared" si="43"/>
        <v>0</v>
      </c>
      <c r="J161" s="397">
        <v>0</v>
      </c>
      <c r="K161" s="397">
        <f t="shared" si="15"/>
        <v>0</v>
      </c>
      <c r="L161" s="397">
        <f t="shared" si="15"/>
        <v>0</v>
      </c>
      <c r="M161" s="189">
        <f t="shared" si="44"/>
        <v>0</v>
      </c>
      <c r="N161" s="397">
        <f t="shared" si="45"/>
        <v>0</v>
      </c>
      <c r="O161" s="397">
        <v>0</v>
      </c>
      <c r="P161" s="397">
        <f t="shared" si="17"/>
        <v>0</v>
      </c>
      <c r="Q161" s="189">
        <f t="shared" si="46"/>
        <v>7</v>
      </c>
      <c r="R161" s="397">
        <f t="shared" si="47"/>
        <v>1.4492753623188406E-2</v>
      </c>
      <c r="S161" s="397">
        <f t="shared" si="18"/>
        <v>-4.2341065045972597</v>
      </c>
      <c r="T161" s="397">
        <f t="shared" si="19"/>
        <v>6.1363862385467531E-2</v>
      </c>
      <c r="U161" s="189">
        <f t="shared" si="48"/>
        <v>7</v>
      </c>
      <c r="V161" s="397">
        <f t="shared" si="49"/>
        <v>1.4403292181069959E-2</v>
      </c>
      <c r="W161" s="397">
        <f t="shared" si="20"/>
        <v>-4.2402984748451802</v>
      </c>
      <c r="X161" s="446">
        <f t="shared" si="21"/>
        <v>6.1074257868140455E-2</v>
      </c>
      <c r="Y161" s="189">
        <f t="shared" si="38"/>
        <v>7</v>
      </c>
      <c r="Z161" s="397">
        <f t="shared" si="50"/>
        <v>1.4403292181069959E-2</v>
      </c>
      <c r="AA161" s="397">
        <f t="shared" si="51"/>
        <v>-4.2402984748451802</v>
      </c>
      <c r="AB161" s="446">
        <f t="shared" si="52"/>
        <v>6.1074257868140455E-2</v>
      </c>
      <c r="AC161" s="161"/>
      <c r="AD161" s="161"/>
      <c r="AE161" s="161"/>
      <c r="AF161" s="161"/>
      <c r="AG161" s="161"/>
    </row>
    <row r="162" spans="1:33" ht="15" customHeight="1">
      <c r="A162" s="447">
        <v>15</v>
      </c>
      <c r="B162" s="204" t="s">
        <v>223</v>
      </c>
      <c r="C162" s="392" t="s">
        <v>224</v>
      </c>
      <c r="D162" s="189">
        <f t="shared" si="40"/>
        <v>18</v>
      </c>
      <c r="E162" s="397">
        <f t="shared" si="41"/>
        <v>0.05</v>
      </c>
      <c r="F162" s="397">
        <f t="shared" si="12"/>
        <v>-2.9957322735539909</v>
      </c>
      <c r="G162" s="397">
        <f t="shared" si="13"/>
        <v>0.14978661367769955</v>
      </c>
      <c r="H162" s="189">
        <f t="shared" si="42"/>
        <v>19</v>
      </c>
      <c r="I162" s="397">
        <f t="shared" si="43"/>
        <v>4.7858942065491183E-2</v>
      </c>
      <c r="J162" s="397">
        <f t="shared" si="14"/>
        <v>-3.03949730152075</v>
      </c>
      <c r="K162" s="397">
        <f t="shared" si="15"/>
        <v>0.14546712526169836</v>
      </c>
      <c r="L162" s="397">
        <f t="shared" si="15"/>
        <v>0.44214693469291311</v>
      </c>
      <c r="M162" s="189">
        <f t="shared" si="44"/>
        <v>20</v>
      </c>
      <c r="N162" s="397">
        <f t="shared" si="45"/>
        <v>4.7505938242280284E-2</v>
      </c>
      <c r="O162" s="397">
        <f t="shared" si="16"/>
        <v>-3.0469005601283903</v>
      </c>
      <c r="P162" s="397">
        <f t="shared" si="17"/>
        <v>0.14474586983982851</v>
      </c>
      <c r="Q162" s="189">
        <f t="shared" si="46"/>
        <v>20</v>
      </c>
      <c r="R162" s="397">
        <f t="shared" si="47"/>
        <v>4.1407867494824016E-2</v>
      </c>
      <c r="S162" s="397">
        <f t="shared" si="18"/>
        <v>-3.1842843800985818</v>
      </c>
      <c r="T162" s="397">
        <f t="shared" si="19"/>
        <v>0.1318544256769599</v>
      </c>
      <c r="U162" s="189">
        <f t="shared" si="48"/>
        <v>20</v>
      </c>
      <c r="V162" s="397">
        <f t="shared" si="49"/>
        <v>4.1152263374485597E-2</v>
      </c>
      <c r="W162" s="397">
        <f t="shared" si="20"/>
        <v>-3.1904763503465028</v>
      </c>
      <c r="X162" s="446">
        <f t="shared" si="21"/>
        <v>0.13129532305952687</v>
      </c>
      <c r="Y162" s="189">
        <f t="shared" si="38"/>
        <v>20</v>
      </c>
      <c r="Z162" s="397">
        <f t="shared" si="50"/>
        <v>4.1152263374485597E-2</v>
      </c>
      <c r="AA162" s="397">
        <f t="shared" si="51"/>
        <v>-3.1904763503465028</v>
      </c>
      <c r="AB162" s="446">
        <f t="shared" si="52"/>
        <v>0.13129532305952687</v>
      </c>
      <c r="AC162" s="161"/>
      <c r="AD162" s="161"/>
      <c r="AE162" s="161"/>
      <c r="AF162" s="161"/>
      <c r="AG162" s="161"/>
    </row>
    <row r="163" spans="1:33" ht="15" customHeight="1">
      <c r="A163" s="447">
        <v>16</v>
      </c>
      <c r="B163" s="204" t="s">
        <v>225</v>
      </c>
      <c r="C163" s="391" t="s">
        <v>226</v>
      </c>
      <c r="D163" s="189">
        <f t="shared" si="40"/>
        <v>6</v>
      </c>
      <c r="E163" s="397">
        <f t="shared" si="41"/>
        <v>1.6666666666666666E-2</v>
      </c>
      <c r="F163" s="397">
        <f t="shared" si="12"/>
        <v>-4.0943445622221004</v>
      </c>
      <c r="G163" s="397">
        <f t="shared" si="13"/>
        <v>6.823907603703501E-2</v>
      </c>
      <c r="H163" s="189">
        <f t="shared" si="42"/>
        <v>8</v>
      </c>
      <c r="I163" s="397">
        <f t="shared" si="43"/>
        <v>2.0151133501259445E-2</v>
      </c>
      <c r="J163" s="397">
        <f t="shared" si="14"/>
        <v>-3.9044947390073546</v>
      </c>
      <c r="K163" s="397">
        <f t="shared" si="15"/>
        <v>7.867999474070235E-2</v>
      </c>
      <c r="L163" s="397">
        <f t="shared" si="15"/>
        <v>0.30720562553019864</v>
      </c>
      <c r="M163" s="189">
        <f t="shared" si="44"/>
        <v>8</v>
      </c>
      <c r="N163" s="397">
        <f t="shared" si="45"/>
        <v>1.9002375296912115E-2</v>
      </c>
      <c r="O163" s="397">
        <f t="shared" si="16"/>
        <v>-3.9631912920025454</v>
      </c>
      <c r="P163" s="397">
        <f t="shared" si="17"/>
        <v>7.5310048304086372E-2</v>
      </c>
      <c r="Q163" s="189">
        <f t="shared" si="46"/>
        <v>30</v>
      </c>
      <c r="R163" s="397">
        <f t="shared" si="47"/>
        <v>6.2111801242236024E-2</v>
      </c>
      <c r="S163" s="397">
        <f t="shared" si="18"/>
        <v>-2.7788192719904172</v>
      </c>
      <c r="T163" s="397">
        <f t="shared" si="19"/>
        <v>0.17259747030996381</v>
      </c>
      <c r="U163" s="189">
        <f t="shared" si="48"/>
        <v>30</v>
      </c>
      <c r="V163" s="397">
        <f t="shared" si="49"/>
        <v>6.1728395061728392E-2</v>
      </c>
      <c r="W163" s="397">
        <f t="shared" si="20"/>
        <v>-2.7850112422383386</v>
      </c>
      <c r="X163" s="446">
        <f t="shared" si="21"/>
        <v>0.17191427421224312</v>
      </c>
      <c r="Y163" s="189">
        <f t="shared" si="38"/>
        <v>30</v>
      </c>
      <c r="Z163" s="397">
        <f t="shared" si="50"/>
        <v>6.1728395061728392E-2</v>
      </c>
      <c r="AA163" s="397">
        <f t="shared" si="51"/>
        <v>-2.7850112422383386</v>
      </c>
      <c r="AB163" s="446">
        <f t="shared" si="52"/>
        <v>0.17191427421224312</v>
      </c>
      <c r="AC163" s="161"/>
      <c r="AD163" s="161"/>
      <c r="AE163" s="161"/>
      <c r="AF163" s="161"/>
      <c r="AG163" s="161"/>
    </row>
    <row r="164" spans="1:33" ht="15" customHeight="1">
      <c r="A164" s="447"/>
      <c r="B164" s="207" t="s">
        <v>113</v>
      </c>
      <c r="C164" s="391"/>
      <c r="D164" s="189"/>
      <c r="E164" s="397"/>
      <c r="F164" s="397"/>
      <c r="G164" s="397"/>
      <c r="H164" s="189"/>
      <c r="I164" s="397"/>
      <c r="J164" s="397"/>
      <c r="K164" s="397"/>
      <c r="L164" s="397"/>
      <c r="M164" s="189"/>
      <c r="N164" s="397"/>
      <c r="O164" s="397"/>
      <c r="P164" s="397"/>
      <c r="Q164" s="189"/>
      <c r="R164" s="397"/>
      <c r="S164" s="397"/>
      <c r="T164" s="397"/>
      <c r="U164" s="189"/>
      <c r="V164" s="397"/>
      <c r="W164" s="397"/>
      <c r="X164" s="446"/>
      <c r="Y164" s="189"/>
      <c r="Z164" s="397"/>
      <c r="AA164" s="397"/>
      <c r="AB164" s="446"/>
      <c r="AC164" s="161"/>
      <c r="AD164" s="161"/>
      <c r="AE164" s="161"/>
      <c r="AF164" s="161"/>
      <c r="AG164" s="161"/>
    </row>
    <row r="165" spans="1:33" ht="15" customHeight="1">
      <c r="A165" s="447">
        <v>1</v>
      </c>
      <c r="B165" s="204" t="s">
        <v>227</v>
      </c>
      <c r="C165" s="391" t="s">
        <v>228</v>
      </c>
      <c r="D165" s="189">
        <f>G79</f>
        <v>1</v>
      </c>
      <c r="E165" s="397">
        <f>(D165/$D$172)</f>
        <v>2.7777777777777779E-3</v>
      </c>
      <c r="F165" s="397">
        <f t="shared" si="12"/>
        <v>-5.8861040314501558</v>
      </c>
      <c r="G165" s="397">
        <f t="shared" si="13"/>
        <v>1.6350288976250432E-2</v>
      </c>
      <c r="H165" s="189">
        <f>H79</f>
        <v>2</v>
      </c>
      <c r="I165" s="397">
        <f>(H165/$H$172)</f>
        <v>5.0377833753148613E-3</v>
      </c>
      <c r="J165" s="397">
        <f t="shared" si="14"/>
        <v>-5.2907891001272453</v>
      </c>
      <c r="K165" s="397">
        <f t="shared" si="15"/>
        <v>2.6653849370918112E-2</v>
      </c>
      <c r="L165" s="397">
        <f t="shared" si="15"/>
        <v>0.14101989572808699</v>
      </c>
      <c r="M165" s="189">
        <f>I79</f>
        <v>2</v>
      </c>
      <c r="N165" s="397">
        <f>(M165/$M$172)</f>
        <v>4.7505938242280287E-3</v>
      </c>
      <c r="O165" s="397">
        <f t="shared" si="16"/>
        <v>-5.3494856531224357</v>
      </c>
      <c r="P165" s="397">
        <f t="shared" si="17"/>
        <v>2.5413233506519885E-2</v>
      </c>
      <c r="Q165" s="189">
        <f>J79</f>
        <v>2</v>
      </c>
      <c r="R165" s="397">
        <f>(Q165/$Q$172)</f>
        <v>4.140786749482402E-3</v>
      </c>
      <c r="S165" s="397">
        <f t="shared" si="18"/>
        <v>-5.4868694730926277</v>
      </c>
      <c r="T165" s="397">
        <f t="shared" si="19"/>
        <v>2.2719956410321443E-2</v>
      </c>
      <c r="U165" s="189">
        <f>K79</f>
        <v>2</v>
      </c>
      <c r="V165" s="397">
        <f>(U165/$U$172)</f>
        <v>4.11522633744856E-3</v>
      </c>
      <c r="W165" s="397">
        <f t="shared" si="20"/>
        <v>-5.4930614433405482</v>
      </c>
      <c r="X165" s="446">
        <f t="shared" si="21"/>
        <v>2.2605191124858225E-2</v>
      </c>
      <c r="Y165" s="189">
        <f t="shared" si="38"/>
        <v>2</v>
      </c>
      <c r="Z165" s="397">
        <f>(Y165/$U$172)</f>
        <v>4.11522633744856E-3</v>
      </c>
      <c r="AA165" s="397">
        <f t="shared" ref="AA165:AA167" si="53">LN(Z165)</f>
        <v>-5.4930614433405482</v>
      </c>
      <c r="AB165" s="446">
        <f t="shared" ref="AB165:AB167" si="54">-(Z165*AA165)</f>
        <v>2.2605191124858225E-2</v>
      </c>
      <c r="AC165" s="161"/>
      <c r="AD165" s="161"/>
      <c r="AE165" s="161"/>
      <c r="AF165" s="161"/>
      <c r="AG165" s="161"/>
    </row>
    <row r="166" spans="1:33" ht="15" customHeight="1">
      <c r="A166" s="447">
        <v>2</v>
      </c>
      <c r="B166" s="204" t="s">
        <v>229</v>
      </c>
      <c r="C166" s="391" t="s">
        <v>230</v>
      </c>
      <c r="D166" s="189">
        <f>G80</f>
        <v>1</v>
      </c>
      <c r="E166" s="397">
        <f>(D166/$D$172)</f>
        <v>2.7777777777777779E-3</v>
      </c>
      <c r="F166" s="397">
        <f t="shared" si="12"/>
        <v>-5.8861040314501558</v>
      </c>
      <c r="G166" s="397">
        <f t="shared" si="13"/>
        <v>1.6350288976250432E-2</v>
      </c>
      <c r="H166" s="189">
        <f>H80</f>
        <v>1</v>
      </c>
      <c r="I166" s="397">
        <f>(H166/$H$172)</f>
        <v>2.5188916876574307E-3</v>
      </c>
      <c r="J166" s="397">
        <f t="shared" si="14"/>
        <v>-5.9839362806871907</v>
      </c>
      <c r="K166" s="397">
        <f t="shared" si="15"/>
        <v>1.5072887356894686E-2</v>
      </c>
      <c r="L166" s="397">
        <f t="shared" si="15"/>
        <v>9.0195197509633368E-2</v>
      </c>
      <c r="M166" s="189">
        <f>I80</f>
        <v>1</v>
      </c>
      <c r="N166" s="397">
        <f>(M166/$M$172)</f>
        <v>2.3752969121140144E-3</v>
      </c>
      <c r="O166" s="397">
        <f t="shared" si="16"/>
        <v>-6.0426328336823811</v>
      </c>
      <c r="P166" s="397">
        <f t="shared" si="17"/>
        <v>1.4353047110884516E-2</v>
      </c>
      <c r="Q166" s="189">
        <f>J80</f>
        <v>2</v>
      </c>
      <c r="R166" s="397">
        <f>(Q166/$Q$172)</f>
        <v>4.140786749482402E-3</v>
      </c>
      <c r="S166" s="397">
        <f t="shared" si="18"/>
        <v>-5.4868694730926277</v>
      </c>
      <c r="T166" s="397">
        <f t="shared" si="19"/>
        <v>2.2719956410321443E-2</v>
      </c>
      <c r="U166" s="189">
        <f>K80</f>
        <v>2</v>
      </c>
      <c r="V166" s="397">
        <f>(U166/$U$172)</f>
        <v>4.11522633744856E-3</v>
      </c>
      <c r="W166" s="397">
        <f t="shared" si="20"/>
        <v>-5.4930614433405482</v>
      </c>
      <c r="X166" s="446">
        <f t="shared" si="21"/>
        <v>2.2605191124858225E-2</v>
      </c>
      <c r="Y166" s="189">
        <f t="shared" si="38"/>
        <v>2</v>
      </c>
      <c r="Z166" s="397">
        <f>(Y166/$U$172)</f>
        <v>4.11522633744856E-3</v>
      </c>
      <c r="AA166" s="397">
        <f t="shared" si="53"/>
        <v>-5.4930614433405482</v>
      </c>
      <c r="AB166" s="446">
        <f t="shared" si="54"/>
        <v>2.2605191124858225E-2</v>
      </c>
      <c r="AC166" s="161"/>
      <c r="AD166" s="161"/>
      <c r="AE166" s="161"/>
      <c r="AF166" s="161"/>
      <c r="AG166" s="161"/>
    </row>
    <row r="167" spans="1:33" ht="15" customHeight="1">
      <c r="A167" s="447">
        <v>3</v>
      </c>
      <c r="B167" s="204" t="s">
        <v>231</v>
      </c>
      <c r="C167" s="391" t="s">
        <v>232</v>
      </c>
      <c r="D167" s="189">
        <f>G81</f>
        <v>0</v>
      </c>
      <c r="E167" s="397">
        <f>(D167/$D$172)</f>
        <v>0</v>
      </c>
      <c r="F167" s="397">
        <v>0</v>
      </c>
      <c r="G167" s="397">
        <f t="shared" si="13"/>
        <v>0</v>
      </c>
      <c r="H167" s="189">
        <f>H81</f>
        <v>0</v>
      </c>
      <c r="I167" s="397">
        <f>(H167/$H$172)</f>
        <v>0</v>
      </c>
      <c r="J167" s="397">
        <f>-(H167*I167)</f>
        <v>0</v>
      </c>
      <c r="K167" s="397">
        <f t="shared" si="15"/>
        <v>0</v>
      </c>
      <c r="L167" s="397">
        <f t="shared" si="15"/>
        <v>0</v>
      </c>
      <c r="M167" s="189">
        <f>I81</f>
        <v>0</v>
      </c>
      <c r="N167" s="397">
        <f>(M167/$M$172)</f>
        <v>0</v>
      </c>
      <c r="O167" s="397">
        <v>0</v>
      </c>
      <c r="P167" s="397">
        <f t="shared" si="17"/>
        <v>0</v>
      </c>
      <c r="Q167" s="189">
        <f>J81</f>
        <v>1</v>
      </c>
      <c r="R167" s="397">
        <f>(Q167/$Q$172)</f>
        <v>2.070393374741201E-3</v>
      </c>
      <c r="S167" s="397">
        <f t="shared" si="18"/>
        <v>-6.1800166536525722</v>
      </c>
      <c r="T167" s="397">
        <f t="shared" si="19"/>
        <v>1.2795065535512573E-2</v>
      </c>
      <c r="U167" s="189">
        <f>K81</f>
        <v>1</v>
      </c>
      <c r="V167" s="397">
        <f>(U167/$U$172)</f>
        <v>2.05761316872428E-3</v>
      </c>
      <c r="W167" s="397">
        <f t="shared" si="20"/>
        <v>-6.1862086239004936</v>
      </c>
      <c r="X167" s="446">
        <f t="shared" si="21"/>
        <v>1.2728824329013363E-2</v>
      </c>
      <c r="Y167" s="189">
        <f t="shared" si="38"/>
        <v>1</v>
      </c>
      <c r="Z167" s="397">
        <f>(Y167/$U$172)</f>
        <v>2.05761316872428E-3</v>
      </c>
      <c r="AA167" s="397">
        <f t="shared" si="53"/>
        <v>-6.1862086239004936</v>
      </c>
      <c r="AB167" s="446">
        <f t="shared" si="54"/>
        <v>1.2728824329013363E-2</v>
      </c>
      <c r="AC167" s="161"/>
      <c r="AD167" s="161"/>
      <c r="AE167" s="161"/>
      <c r="AF167" s="161"/>
      <c r="AG167" s="161"/>
    </row>
    <row r="168" spans="1:33" ht="15" customHeight="1">
      <c r="A168" s="447"/>
      <c r="B168" s="207" t="s">
        <v>233</v>
      </c>
      <c r="C168" s="391"/>
      <c r="D168" s="189"/>
      <c r="E168" s="397"/>
      <c r="F168" s="397"/>
      <c r="G168" s="397"/>
      <c r="H168" s="189"/>
      <c r="I168" s="397"/>
      <c r="J168" s="397"/>
      <c r="K168" s="397"/>
      <c r="L168" s="397"/>
      <c r="M168" s="189"/>
      <c r="N168" s="397"/>
      <c r="O168" s="397"/>
      <c r="P168" s="397"/>
      <c r="Q168" s="189"/>
      <c r="R168" s="397"/>
      <c r="S168" s="397"/>
      <c r="T168" s="397"/>
      <c r="U168" s="189"/>
      <c r="V168" s="397"/>
      <c r="W168" s="397"/>
      <c r="X168" s="446"/>
      <c r="Y168" s="189"/>
      <c r="Z168" s="397"/>
      <c r="AA168" s="397"/>
      <c r="AB168" s="446"/>
      <c r="AC168" s="161"/>
      <c r="AD168" s="161"/>
      <c r="AE168" s="161"/>
      <c r="AF168" s="161"/>
      <c r="AG168" s="161"/>
    </row>
    <row r="169" spans="1:33" ht="15" customHeight="1">
      <c r="A169" s="447">
        <v>1</v>
      </c>
      <c r="B169" s="204" t="s">
        <v>234</v>
      </c>
      <c r="C169" s="391" t="s">
        <v>235</v>
      </c>
      <c r="D169" s="189">
        <f>G83</f>
        <v>1</v>
      </c>
      <c r="E169" s="397">
        <f>(D169/$D$172)</f>
        <v>2.7777777777777779E-3</v>
      </c>
      <c r="F169" s="397">
        <f t="shared" si="12"/>
        <v>-5.8861040314501558</v>
      </c>
      <c r="G169" s="397">
        <f t="shared" si="13"/>
        <v>1.6350288976250432E-2</v>
      </c>
      <c r="H169" s="189">
        <f>H83</f>
        <v>1</v>
      </c>
      <c r="I169" s="397">
        <f>(H169/$H$172)</f>
        <v>2.5188916876574307E-3</v>
      </c>
      <c r="J169" s="397">
        <f t="shared" si="14"/>
        <v>-5.9839362806871907</v>
      </c>
      <c r="K169" s="397">
        <f t="shared" si="15"/>
        <v>1.5072887356894686E-2</v>
      </c>
      <c r="L169" s="397">
        <f t="shared" si="15"/>
        <v>9.0195197509633368E-2</v>
      </c>
      <c r="M169" s="189">
        <f>I83</f>
        <v>1</v>
      </c>
      <c r="N169" s="397">
        <f>(M169/$M$172)</f>
        <v>2.3752969121140144E-3</v>
      </c>
      <c r="O169" s="397">
        <f t="shared" si="16"/>
        <v>-6.0426328336823811</v>
      </c>
      <c r="P169" s="397">
        <f t="shared" si="17"/>
        <v>1.4353047110884516E-2</v>
      </c>
      <c r="Q169" s="189">
        <f>J83</f>
        <v>2</v>
      </c>
      <c r="R169" s="397">
        <f>(Q169/$Q$172)</f>
        <v>4.140786749482402E-3</v>
      </c>
      <c r="S169" s="397">
        <f t="shared" si="18"/>
        <v>-5.4868694730926277</v>
      </c>
      <c r="T169" s="397">
        <f t="shared" si="19"/>
        <v>2.2719956410321443E-2</v>
      </c>
      <c r="U169" s="189">
        <f>K83</f>
        <v>2</v>
      </c>
      <c r="V169" s="397">
        <f>(U169/$U$172)</f>
        <v>4.11522633744856E-3</v>
      </c>
      <c r="W169" s="397">
        <f t="shared" si="20"/>
        <v>-5.4930614433405482</v>
      </c>
      <c r="X169" s="446">
        <f t="shared" si="21"/>
        <v>2.2605191124858225E-2</v>
      </c>
      <c r="Y169" s="189">
        <f t="shared" si="38"/>
        <v>2</v>
      </c>
      <c r="Z169" s="397">
        <f>(Y169/$U$172)</f>
        <v>4.11522633744856E-3</v>
      </c>
      <c r="AA169" s="397">
        <f t="shared" ref="AA169:AA171" si="55">LN(Z169)</f>
        <v>-5.4930614433405482</v>
      </c>
      <c r="AB169" s="446">
        <f t="shared" ref="AB169:AB171" si="56">-(Z169*AA169)</f>
        <v>2.2605191124858225E-2</v>
      </c>
      <c r="AC169" s="161"/>
      <c r="AD169" s="161"/>
      <c r="AE169" s="161"/>
      <c r="AF169" s="161"/>
      <c r="AG169" s="161"/>
    </row>
    <row r="170" spans="1:33" ht="15" customHeight="1">
      <c r="A170" s="447">
        <v>2</v>
      </c>
      <c r="B170" s="204" t="s">
        <v>237</v>
      </c>
      <c r="C170" s="391" t="s">
        <v>238</v>
      </c>
      <c r="D170" s="189">
        <f>G84</f>
        <v>5</v>
      </c>
      <c r="E170" s="397">
        <f>(D170/$D$172)</f>
        <v>1.3888888888888888E-2</v>
      </c>
      <c r="F170" s="397">
        <f t="shared" si="12"/>
        <v>-4.2766661190160553</v>
      </c>
      <c r="G170" s="397">
        <f t="shared" si="13"/>
        <v>5.9398140541889653E-2</v>
      </c>
      <c r="H170" s="189">
        <f>H84</f>
        <v>5</v>
      </c>
      <c r="I170" s="397">
        <f>(H170/$H$172)</f>
        <v>1.2594458438287154E-2</v>
      </c>
      <c r="J170" s="397">
        <f t="shared" si="14"/>
        <v>-4.3744983682530902</v>
      </c>
      <c r="K170" s="397">
        <f t="shared" si="15"/>
        <v>5.509443788731852E-2</v>
      </c>
      <c r="L170" s="397">
        <f t="shared" si="15"/>
        <v>0.2410105286378961</v>
      </c>
      <c r="M170" s="189">
        <f>I84</f>
        <v>6</v>
      </c>
      <c r="N170" s="397">
        <f>(M170/$M$172)</f>
        <v>1.4251781472684086E-2</v>
      </c>
      <c r="O170" s="397">
        <f t="shared" si="16"/>
        <v>-4.2508733644543266</v>
      </c>
      <c r="P170" s="397">
        <f t="shared" si="17"/>
        <v>6.0582518258256439E-2</v>
      </c>
      <c r="Q170" s="189">
        <f>J84</f>
        <v>7</v>
      </c>
      <c r="R170" s="397">
        <f>(Q170/$Q$172)</f>
        <v>1.4492753623188406E-2</v>
      </c>
      <c r="S170" s="397">
        <f t="shared" si="18"/>
        <v>-4.2341065045972597</v>
      </c>
      <c r="T170" s="397">
        <f t="shared" si="19"/>
        <v>6.1363862385467531E-2</v>
      </c>
      <c r="U170" s="189">
        <f>K84</f>
        <v>7</v>
      </c>
      <c r="V170" s="397">
        <f>(U170/$U$172)</f>
        <v>1.4403292181069959E-2</v>
      </c>
      <c r="W170" s="397">
        <f t="shared" si="20"/>
        <v>-4.2402984748451802</v>
      </c>
      <c r="X170" s="446">
        <f t="shared" si="21"/>
        <v>6.1074257868140455E-2</v>
      </c>
      <c r="Y170" s="189">
        <f t="shared" si="38"/>
        <v>7</v>
      </c>
      <c r="Z170" s="397">
        <f>(Y170/$U$172)</f>
        <v>1.4403292181069959E-2</v>
      </c>
      <c r="AA170" s="397">
        <f t="shared" si="55"/>
        <v>-4.2402984748451802</v>
      </c>
      <c r="AB170" s="446">
        <f t="shared" si="56"/>
        <v>6.1074257868140455E-2</v>
      </c>
      <c r="AC170" s="161"/>
      <c r="AD170" s="161"/>
      <c r="AE170" s="161"/>
      <c r="AF170" s="161"/>
      <c r="AG170" s="161"/>
    </row>
    <row r="171" spans="1:33" ht="15" customHeight="1">
      <c r="A171" s="452">
        <v>3</v>
      </c>
      <c r="B171" s="393" t="s">
        <v>239</v>
      </c>
      <c r="C171" s="394" t="s">
        <v>240</v>
      </c>
      <c r="D171" s="395">
        <f>G85</f>
        <v>1</v>
      </c>
      <c r="E171" s="397">
        <f>(D171/$D$172)</f>
        <v>2.7777777777777779E-3</v>
      </c>
      <c r="F171" s="397">
        <f t="shared" si="12"/>
        <v>-5.8861040314501558</v>
      </c>
      <c r="G171" s="397">
        <f t="shared" si="13"/>
        <v>1.6350288976250432E-2</v>
      </c>
      <c r="H171" s="189">
        <f>H85</f>
        <v>1</v>
      </c>
      <c r="I171" s="397">
        <f>(H171/$H$172)</f>
        <v>2.5188916876574307E-3</v>
      </c>
      <c r="J171" s="397">
        <f t="shared" si="14"/>
        <v>-5.9839362806871907</v>
      </c>
      <c r="K171" s="397">
        <f t="shared" si="15"/>
        <v>1.5072887356894686E-2</v>
      </c>
      <c r="L171" s="397">
        <f t="shared" si="15"/>
        <v>9.0195197509633368E-2</v>
      </c>
      <c r="M171" s="189">
        <f>I85</f>
        <v>2</v>
      </c>
      <c r="N171" s="397">
        <f>(M171/$M$172)</f>
        <v>4.7505938242280287E-3</v>
      </c>
      <c r="O171" s="397">
        <f t="shared" si="16"/>
        <v>-5.3494856531224357</v>
      </c>
      <c r="P171" s="397">
        <f t="shared" si="17"/>
        <v>2.5413233506519885E-2</v>
      </c>
      <c r="Q171" s="189">
        <f>J85</f>
        <v>1</v>
      </c>
      <c r="R171" s="397">
        <f>(Q171/$Q$172)</f>
        <v>2.070393374741201E-3</v>
      </c>
      <c r="S171" s="397">
        <f t="shared" si="18"/>
        <v>-6.1800166536525722</v>
      </c>
      <c r="T171" s="397">
        <f t="shared" si="19"/>
        <v>1.2795065535512573E-2</v>
      </c>
      <c r="U171" s="189">
        <f>K85</f>
        <v>1</v>
      </c>
      <c r="V171" s="397">
        <f>(U171/$U$172)</f>
        <v>2.05761316872428E-3</v>
      </c>
      <c r="W171" s="397">
        <f t="shared" si="20"/>
        <v>-6.1862086239004936</v>
      </c>
      <c r="X171" s="446">
        <f t="shared" si="21"/>
        <v>1.2728824329013363E-2</v>
      </c>
      <c r="Y171" s="189">
        <f t="shared" si="38"/>
        <v>1</v>
      </c>
      <c r="Z171" s="397">
        <f>(Y171/$U$172)</f>
        <v>2.05761316872428E-3</v>
      </c>
      <c r="AA171" s="397">
        <f t="shared" si="55"/>
        <v>-6.1862086239004936</v>
      </c>
      <c r="AB171" s="446">
        <f t="shared" si="56"/>
        <v>1.2728824329013363E-2</v>
      </c>
      <c r="AC171" s="161"/>
      <c r="AD171" s="161"/>
      <c r="AE171" s="161"/>
      <c r="AF171" s="161"/>
      <c r="AG171" s="161"/>
    </row>
    <row r="172" spans="1:33" ht="15" customHeight="1">
      <c r="A172" s="821" t="s">
        <v>365</v>
      </c>
      <c r="B172" s="822"/>
      <c r="C172" s="823"/>
      <c r="D172" s="396">
        <f>SUM(D108:D171)</f>
        <v>360</v>
      </c>
      <c r="E172" s="824"/>
      <c r="F172" s="823"/>
      <c r="G172" s="398">
        <f>SUM(G108:G171)</f>
        <v>3.3998237050142768</v>
      </c>
      <c r="H172" s="396">
        <f>SUM(H108:H171)</f>
        <v>397</v>
      </c>
      <c r="I172" s="824"/>
      <c r="J172" s="823"/>
      <c r="K172" s="398">
        <f>SUM(K108:K171)</f>
        <v>3.4722276539059087</v>
      </c>
      <c r="L172" s="398">
        <f>SUM(L108:L171)</f>
        <v>13.030488522545234</v>
      </c>
      <c r="M172" s="396">
        <f>SUM(M108:M171)</f>
        <v>421</v>
      </c>
      <c r="N172" s="824"/>
      <c r="O172" s="823"/>
      <c r="P172" s="398">
        <f>SUM(P108:P171)</f>
        <v>3.4997187001374015</v>
      </c>
      <c r="Q172" s="396">
        <f>SUM(Q108:Q171)</f>
        <v>483</v>
      </c>
      <c r="R172" s="824"/>
      <c r="S172" s="823"/>
      <c r="T172" s="398">
        <f>SUM(T108:T171)</f>
        <v>3.6109165994508992</v>
      </c>
      <c r="U172" s="396">
        <f>SUM(U108:U171)</f>
        <v>486</v>
      </c>
      <c r="V172" s="824"/>
      <c r="W172" s="823"/>
      <c r="X172" s="453">
        <f>SUM(X108:X171)</f>
        <v>3.6167866780745572</v>
      </c>
      <c r="Y172" s="396">
        <f>SUM(Y108:Y171)</f>
        <v>486</v>
      </c>
      <c r="Z172" s="824"/>
      <c r="AA172" s="823"/>
      <c r="AB172" s="453">
        <f>SUM(AB108:AB171)</f>
        <v>3.6167866780745572</v>
      </c>
      <c r="AC172" s="161"/>
      <c r="AD172" s="161"/>
      <c r="AE172" s="161"/>
      <c r="AF172" s="161"/>
      <c r="AG172" s="161"/>
    </row>
    <row r="173" spans="1:33" ht="15" customHeight="1" thickBot="1">
      <c r="A173" s="457" t="s">
        <v>76</v>
      </c>
      <c r="B173" s="455"/>
      <c r="C173" s="455"/>
      <c r="D173" s="455"/>
      <c r="E173" s="455"/>
      <c r="F173" s="455"/>
      <c r="G173" s="455"/>
      <c r="H173" s="455"/>
      <c r="I173" s="455"/>
      <c r="J173" s="455"/>
      <c r="K173" s="455"/>
      <c r="L173" s="455"/>
      <c r="M173" s="455"/>
      <c r="N173" s="455"/>
      <c r="O173" s="455"/>
      <c r="P173" s="455"/>
      <c r="Q173" s="455"/>
      <c r="R173" s="455"/>
      <c r="S173" s="455"/>
      <c r="T173" s="455"/>
      <c r="U173" s="455"/>
      <c r="V173" s="455"/>
      <c r="W173" s="455"/>
      <c r="X173" s="456"/>
      <c r="Y173" s="455"/>
      <c r="Z173" s="455"/>
      <c r="AA173" s="455"/>
      <c r="AB173" s="456"/>
      <c r="AC173" s="161"/>
      <c r="AD173" s="161"/>
      <c r="AE173" s="161"/>
      <c r="AF173" s="161"/>
      <c r="AG173" s="161"/>
    </row>
    <row r="174" spans="1:33" ht="15" customHeight="1">
      <c r="A174" s="161"/>
      <c r="B174" s="161"/>
      <c r="C174" s="161"/>
      <c r="D174" s="161"/>
      <c r="E174" s="161"/>
      <c r="F174" s="161"/>
      <c r="G174" s="161"/>
      <c r="H174" s="161"/>
      <c r="I174" s="161"/>
      <c r="J174" s="161"/>
      <c r="K174" s="161"/>
      <c r="L174" s="161"/>
      <c r="M174" s="161"/>
      <c r="N174" s="161"/>
      <c r="O174" s="161"/>
      <c r="P174" s="161"/>
      <c r="Q174" s="161"/>
      <c r="R174" s="161"/>
      <c r="S174" s="161"/>
      <c r="T174" s="161"/>
      <c r="U174" s="161"/>
      <c r="V174" s="161"/>
      <c r="W174" s="161"/>
      <c r="X174" s="161"/>
      <c r="Y174" s="161"/>
      <c r="Z174" s="161"/>
      <c r="AA174" s="161"/>
      <c r="AB174" s="161"/>
      <c r="AC174" s="161"/>
      <c r="AD174" s="161"/>
      <c r="AE174" s="161"/>
      <c r="AF174" s="161"/>
      <c r="AG174" s="161"/>
    </row>
    <row r="175" spans="1:33" ht="15" customHeight="1">
      <c r="A175" s="161"/>
      <c r="B175" s="161"/>
      <c r="C175" s="161"/>
      <c r="D175" s="161"/>
      <c r="E175" s="161"/>
      <c r="F175" s="161"/>
      <c r="G175" s="161"/>
      <c r="H175" s="161"/>
      <c r="I175" s="161"/>
      <c r="J175" s="161"/>
      <c r="K175" s="161"/>
      <c r="L175" s="161"/>
      <c r="M175" s="161"/>
      <c r="N175" s="161"/>
      <c r="O175" s="161"/>
      <c r="P175" s="161"/>
      <c r="Q175" s="161"/>
      <c r="R175" s="161"/>
      <c r="S175" s="161"/>
      <c r="T175" s="161"/>
      <c r="U175" s="161"/>
      <c r="V175" s="161"/>
      <c r="W175" s="161"/>
      <c r="X175" s="161"/>
      <c r="Y175" s="161"/>
      <c r="Z175" s="161"/>
      <c r="AA175" s="161"/>
      <c r="AB175" s="161"/>
      <c r="AC175" s="161"/>
      <c r="AD175" s="161"/>
      <c r="AE175" s="161"/>
      <c r="AF175" s="161"/>
      <c r="AG175" s="161"/>
    </row>
    <row r="176" spans="1:33" ht="15" customHeight="1">
      <c r="A176" s="161"/>
      <c r="B176" s="161"/>
      <c r="C176" s="161"/>
      <c r="D176" s="161"/>
      <c r="E176" s="161"/>
      <c r="F176" s="161"/>
      <c r="G176" s="161"/>
      <c r="H176" s="161"/>
      <c r="I176" s="161"/>
      <c r="J176" s="161"/>
      <c r="K176" s="161"/>
      <c r="L176" s="161"/>
      <c r="M176" s="161"/>
      <c r="N176" s="161"/>
      <c r="O176" s="161"/>
      <c r="P176" s="161"/>
      <c r="Q176" s="161"/>
      <c r="R176" s="161"/>
      <c r="S176" s="161"/>
      <c r="T176" s="161"/>
      <c r="U176" s="161"/>
      <c r="V176" s="161"/>
      <c r="W176" s="161"/>
      <c r="X176" s="161"/>
      <c r="Y176" s="161"/>
      <c r="Z176" s="161"/>
      <c r="AA176" s="161"/>
      <c r="AB176" s="161"/>
      <c r="AC176" s="161"/>
      <c r="AD176" s="161"/>
      <c r="AE176" s="161"/>
      <c r="AF176" s="161"/>
      <c r="AG176" s="161"/>
    </row>
    <row r="177" spans="1:33" ht="15" customHeight="1">
      <c r="A177" s="161"/>
      <c r="B177" s="161"/>
      <c r="C177" s="161"/>
      <c r="D177" s="161"/>
      <c r="E177" s="161"/>
      <c r="F177" s="161"/>
      <c r="G177" s="161"/>
      <c r="H177" s="161"/>
      <c r="I177" s="161"/>
      <c r="J177" s="161"/>
      <c r="K177" s="161"/>
      <c r="L177" s="161"/>
      <c r="M177" s="161"/>
      <c r="N177" s="161"/>
      <c r="O177" s="161"/>
      <c r="P177" s="161"/>
      <c r="Q177" s="161"/>
      <c r="R177" s="161"/>
      <c r="S177" s="161"/>
      <c r="T177" s="161"/>
      <c r="U177" s="161"/>
      <c r="V177" s="161"/>
      <c r="W177" s="161"/>
      <c r="X177" s="161"/>
      <c r="Y177" s="161"/>
      <c r="Z177" s="161"/>
      <c r="AA177" s="161"/>
      <c r="AB177" s="161"/>
      <c r="AC177" s="161"/>
      <c r="AD177" s="161"/>
      <c r="AE177" s="161"/>
      <c r="AF177" s="161"/>
      <c r="AG177" s="161"/>
    </row>
    <row r="178" spans="1:33" ht="15" customHeight="1">
      <c r="A178" s="161"/>
      <c r="B178" s="161"/>
      <c r="C178" s="161"/>
      <c r="D178" s="161"/>
      <c r="E178" s="161"/>
      <c r="F178" s="161"/>
      <c r="G178" s="161"/>
      <c r="H178" s="161"/>
      <c r="I178" s="161"/>
      <c r="J178" s="161"/>
      <c r="K178" s="161"/>
      <c r="L178" s="161"/>
      <c r="M178" s="161"/>
      <c r="N178" s="161"/>
      <c r="O178" s="161"/>
      <c r="P178" s="161"/>
      <c r="Q178" s="161"/>
      <c r="R178" s="161"/>
      <c r="S178" s="161"/>
      <c r="T178" s="161"/>
      <c r="U178" s="161"/>
      <c r="V178" s="161"/>
      <c r="W178" s="161"/>
      <c r="X178" s="161"/>
      <c r="Y178" s="161"/>
      <c r="Z178" s="161"/>
      <c r="AA178" s="161"/>
      <c r="AB178" s="161"/>
      <c r="AC178" s="161"/>
      <c r="AD178" s="161"/>
      <c r="AE178" s="161"/>
      <c r="AF178" s="161"/>
      <c r="AG178" s="161"/>
    </row>
    <row r="179" spans="1:33" ht="15" customHeight="1">
      <c r="A179" s="161"/>
      <c r="B179" s="161"/>
      <c r="C179" s="161"/>
      <c r="D179" s="161"/>
      <c r="E179" s="161"/>
      <c r="F179" s="161"/>
      <c r="G179" s="161"/>
      <c r="H179" s="161"/>
      <c r="I179" s="161"/>
      <c r="J179" s="161"/>
      <c r="K179" s="161"/>
      <c r="L179" s="161"/>
      <c r="M179" s="161"/>
      <c r="N179" s="161"/>
      <c r="O179" s="161"/>
      <c r="P179" s="161"/>
      <c r="Q179" s="161"/>
      <c r="R179" s="161"/>
      <c r="S179" s="161"/>
      <c r="T179" s="161"/>
      <c r="U179" s="161"/>
      <c r="V179" s="161"/>
      <c r="W179" s="161"/>
      <c r="X179" s="161"/>
      <c r="Y179" s="161"/>
      <c r="Z179" s="161"/>
      <c r="AA179" s="161"/>
      <c r="AB179" s="161"/>
      <c r="AC179" s="161"/>
      <c r="AD179" s="161"/>
      <c r="AE179" s="161"/>
      <c r="AF179" s="161"/>
      <c r="AG179" s="161"/>
    </row>
    <row r="180" spans="1:33" ht="15" customHeight="1">
      <c r="A180" s="161"/>
      <c r="B180" s="161"/>
      <c r="C180" s="161"/>
      <c r="D180" s="161"/>
      <c r="E180" s="161"/>
      <c r="F180" s="161"/>
      <c r="G180" s="161"/>
      <c r="H180" s="161"/>
      <c r="I180" s="161"/>
      <c r="J180" s="161"/>
      <c r="K180" s="161"/>
      <c r="L180" s="161"/>
      <c r="M180" s="161"/>
      <c r="N180" s="161"/>
      <c r="O180" s="161"/>
      <c r="P180" s="161"/>
      <c r="Q180" s="161"/>
      <c r="R180" s="161"/>
      <c r="S180" s="161"/>
      <c r="T180" s="161"/>
      <c r="U180" s="161"/>
      <c r="V180" s="161"/>
      <c r="W180" s="161"/>
      <c r="X180" s="161"/>
      <c r="Y180" s="161"/>
      <c r="Z180" s="161"/>
      <c r="AA180" s="161"/>
      <c r="AB180" s="161"/>
      <c r="AC180" s="161"/>
      <c r="AD180" s="161"/>
      <c r="AE180" s="161"/>
      <c r="AF180" s="161"/>
      <c r="AG180" s="161"/>
    </row>
    <row r="181" spans="1:33" ht="15" customHeight="1">
      <c r="A181" s="161"/>
      <c r="B181" s="161"/>
      <c r="C181" s="161"/>
      <c r="D181" s="161"/>
      <c r="E181" s="161"/>
      <c r="F181" s="161"/>
      <c r="G181" s="161"/>
      <c r="H181" s="161"/>
      <c r="I181" s="161"/>
      <c r="J181" s="161"/>
      <c r="K181" s="161"/>
      <c r="L181" s="161"/>
      <c r="M181" s="161"/>
      <c r="N181" s="161"/>
      <c r="O181" s="161"/>
      <c r="P181" s="161"/>
      <c r="Q181" s="161"/>
      <c r="R181" s="161"/>
      <c r="S181" s="161"/>
      <c r="T181" s="161"/>
      <c r="U181" s="161"/>
      <c r="V181" s="161"/>
      <c r="W181" s="161"/>
      <c r="X181" s="161"/>
      <c r="Y181" s="161"/>
      <c r="Z181" s="161"/>
      <c r="AA181" s="161"/>
      <c r="AB181" s="161"/>
      <c r="AC181" s="161"/>
      <c r="AD181" s="161"/>
      <c r="AE181" s="161"/>
      <c r="AF181" s="161"/>
      <c r="AG181" s="161"/>
    </row>
    <row r="182" spans="1:33" ht="15" customHeight="1">
      <c r="A182" s="161"/>
      <c r="B182" s="161"/>
      <c r="C182" s="161"/>
      <c r="D182" s="161"/>
      <c r="E182" s="161"/>
      <c r="F182" s="161"/>
      <c r="G182" s="161"/>
      <c r="H182" s="161"/>
      <c r="I182" s="161"/>
      <c r="J182" s="161"/>
      <c r="K182" s="161"/>
      <c r="L182" s="161"/>
      <c r="M182" s="161"/>
      <c r="N182" s="161"/>
      <c r="O182" s="161"/>
      <c r="P182" s="161"/>
      <c r="Q182" s="161"/>
      <c r="R182" s="161"/>
      <c r="S182" s="161"/>
      <c r="T182" s="161"/>
      <c r="U182" s="161"/>
      <c r="V182" s="161"/>
      <c r="W182" s="161"/>
      <c r="X182" s="161"/>
      <c r="Y182" s="161"/>
      <c r="Z182" s="161"/>
      <c r="AA182" s="161"/>
      <c r="AB182" s="161"/>
      <c r="AC182" s="161"/>
      <c r="AD182" s="161"/>
      <c r="AE182" s="161"/>
      <c r="AF182" s="161"/>
      <c r="AG182" s="161"/>
    </row>
    <row r="183" spans="1:33" ht="15" customHeight="1">
      <c r="A183" s="161"/>
      <c r="B183" s="161"/>
      <c r="C183" s="161"/>
      <c r="D183" s="161"/>
      <c r="E183" s="161"/>
      <c r="F183" s="161"/>
      <c r="G183" s="161"/>
      <c r="H183" s="161"/>
      <c r="I183" s="161"/>
      <c r="J183" s="161"/>
      <c r="K183" s="161"/>
      <c r="L183" s="161"/>
      <c r="M183" s="161"/>
      <c r="N183" s="161"/>
      <c r="O183" s="161"/>
      <c r="P183" s="161"/>
      <c r="Q183" s="161"/>
      <c r="R183" s="161"/>
      <c r="S183" s="161"/>
      <c r="T183" s="161"/>
      <c r="U183" s="161"/>
      <c r="V183" s="161"/>
      <c r="W183" s="161"/>
      <c r="X183" s="161"/>
      <c r="Y183" s="161"/>
      <c r="Z183" s="161"/>
      <c r="AA183" s="161"/>
      <c r="AB183" s="161"/>
      <c r="AC183" s="161"/>
      <c r="AD183" s="161"/>
      <c r="AE183" s="161"/>
      <c r="AF183" s="161"/>
      <c r="AG183" s="161"/>
    </row>
    <row r="184" spans="1:33" ht="15" customHeight="1">
      <c r="A184" s="161"/>
      <c r="B184" s="161"/>
      <c r="C184" s="161"/>
      <c r="D184" s="161"/>
      <c r="E184" s="161"/>
      <c r="F184" s="161"/>
      <c r="G184" s="161"/>
      <c r="H184" s="161"/>
      <c r="I184" s="161"/>
      <c r="J184" s="161"/>
      <c r="K184" s="161"/>
      <c r="L184" s="161"/>
      <c r="M184" s="161"/>
      <c r="N184" s="161"/>
      <c r="O184" s="161"/>
      <c r="P184" s="161"/>
      <c r="Q184" s="161"/>
      <c r="R184" s="161"/>
      <c r="S184" s="161"/>
      <c r="T184" s="161"/>
      <c r="U184" s="161"/>
      <c r="V184" s="161"/>
      <c r="W184" s="161"/>
      <c r="X184" s="161"/>
      <c r="Y184" s="161"/>
      <c r="Z184" s="161"/>
      <c r="AA184" s="161"/>
      <c r="AB184" s="161"/>
      <c r="AC184" s="161"/>
      <c r="AD184" s="161"/>
      <c r="AE184" s="161"/>
      <c r="AF184" s="161"/>
      <c r="AG184" s="161"/>
    </row>
    <row r="185" spans="1:33" ht="15" customHeight="1">
      <c r="A185" s="161"/>
      <c r="B185" s="161"/>
      <c r="C185" s="161"/>
      <c r="D185" s="161"/>
      <c r="E185" s="161"/>
      <c r="F185" s="161"/>
      <c r="G185" s="161"/>
      <c r="H185" s="161"/>
      <c r="I185" s="161"/>
      <c r="J185" s="161"/>
      <c r="K185" s="161"/>
      <c r="L185" s="161"/>
      <c r="M185" s="161"/>
      <c r="N185" s="161"/>
      <c r="O185" s="161"/>
      <c r="P185" s="161"/>
      <c r="Q185" s="161"/>
      <c r="R185" s="161"/>
      <c r="S185" s="161"/>
      <c r="T185" s="161"/>
      <c r="U185" s="161"/>
      <c r="V185" s="161"/>
      <c r="W185" s="161"/>
      <c r="X185" s="161"/>
      <c r="Y185" s="161"/>
      <c r="Z185" s="161"/>
      <c r="AA185" s="161"/>
      <c r="AB185" s="161"/>
      <c r="AC185" s="161"/>
      <c r="AD185" s="161"/>
      <c r="AE185" s="161"/>
      <c r="AF185" s="161"/>
      <c r="AG185" s="161"/>
    </row>
    <row r="186" spans="1:33" ht="15" customHeight="1">
      <c r="A186" s="161"/>
      <c r="B186" s="161"/>
      <c r="C186" s="161"/>
      <c r="D186" s="161"/>
      <c r="E186" s="161"/>
      <c r="F186" s="161"/>
      <c r="G186" s="161"/>
      <c r="H186" s="161"/>
      <c r="I186" s="161"/>
      <c r="J186" s="161"/>
      <c r="K186" s="161"/>
      <c r="L186" s="161"/>
      <c r="M186" s="161"/>
      <c r="N186" s="161"/>
      <c r="O186" s="161"/>
      <c r="P186" s="161"/>
      <c r="Q186" s="161"/>
      <c r="R186" s="161"/>
      <c r="S186" s="161"/>
      <c r="T186" s="161"/>
      <c r="U186" s="161"/>
      <c r="V186" s="161"/>
      <c r="W186" s="161"/>
      <c r="X186" s="161"/>
      <c r="Y186" s="161"/>
      <c r="Z186" s="161"/>
      <c r="AA186" s="161"/>
      <c r="AB186" s="161"/>
      <c r="AC186" s="161"/>
      <c r="AD186" s="161"/>
      <c r="AE186" s="161"/>
      <c r="AF186" s="161"/>
      <c r="AG186" s="161"/>
    </row>
    <row r="187" spans="1:33" ht="15" customHeight="1">
      <c r="A187" s="161"/>
      <c r="B187" s="161"/>
      <c r="C187" s="161"/>
      <c r="D187" s="161"/>
      <c r="E187" s="161"/>
      <c r="F187" s="161"/>
      <c r="G187" s="161"/>
      <c r="H187" s="161"/>
      <c r="I187" s="161"/>
      <c r="J187" s="161"/>
      <c r="K187" s="161"/>
      <c r="L187" s="161"/>
      <c r="M187" s="161"/>
      <c r="N187" s="161"/>
      <c r="O187" s="161"/>
      <c r="P187" s="161"/>
      <c r="Q187" s="161"/>
      <c r="R187" s="161"/>
      <c r="S187" s="161"/>
      <c r="T187" s="161"/>
      <c r="U187" s="161"/>
      <c r="V187" s="161"/>
      <c r="W187" s="161"/>
      <c r="X187" s="161"/>
      <c r="Y187" s="161"/>
      <c r="Z187" s="161"/>
      <c r="AA187" s="161"/>
      <c r="AB187" s="161"/>
      <c r="AC187" s="161"/>
      <c r="AD187" s="161"/>
      <c r="AE187" s="161"/>
      <c r="AF187" s="161"/>
      <c r="AG187" s="161"/>
    </row>
    <row r="188" spans="1:33" ht="15" customHeight="1">
      <c r="A188" s="161"/>
      <c r="B188" s="161"/>
      <c r="C188" s="161"/>
      <c r="D188" s="161"/>
      <c r="E188" s="161"/>
      <c r="F188" s="161"/>
      <c r="G188" s="161"/>
      <c r="H188" s="161"/>
      <c r="I188" s="161"/>
      <c r="J188" s="161"/>
      <c r="K188" s="161"/>
      <c r="L188" s="161"/>
      <c r="M188" s="161"/>
      <c r="N188" s="161"/>
      <c r="O188" s="161"/>
      <c r="P188" s="161"/>
      <c r="Q188" s="161"/>
      <c r="R188" s="161"/>
      <c r="S188" s="161"/>
      <c r="T188" s="161"/>
      <c r="U188" s="161"/>
      <c r="V188" s="161"/>
      <c r="W188" s="161"/>
      <c r="X188" s="161"/>
      <c r="Y188" s="161"/>
      <c r="Z188" s="161"/>
      <c r="AA188" s="161"/>
      <c r="AB188" s="161"/>
      <c r="AC188" s="161"/>
      <c r="AD188" s="161"/>
      <c r="AE188" s="161"/>
      <c r="AF188" s="161"/>
      <c r="AG188" s="161"/>
    </row>
    <row r="189" spans="1:33" ht="15" customHeight="1">
      <c r="A189" s="161"/>
      <c r="B189" s="161"/>
      <c r="C189" s="161"/>
      <c r="D189" s="161"/>
      <c r="E189" s="161"/>
      <c r="F189" s="161"/>
      <c r="G189" s="161"/>
      <c r="H189" s="161"/>
      <c r="I189" s="161"/>
      <c r="J189" s="161"/>
      <c r="K189" s="161"/>
      <c r="L189" s="161"/>
      <c r="M189" s="161"/>
      <c r="N189" s="161"/>
      <c r="O189" s="161"/>
      <c r="P189" s="161"/>
      <c r="Q189" s="161"/>
      <c r="R189" s="161"/>
      <c r="S189" s="161"/>
      <c r="T189" s="161"/>
      <c r="U189" s="161"/>
      <c r="V189" s="161"/>
      <c r="W189" s="161"/>
      <c r="X189" s="161"/>
      <c r="Y189" s="161"/>
      <c r="Z189" s="161"/>
      <c r="AA189" s="161"/>
      <c r="AB189" s="161"/>
      <c r="AC189" s="161"/>
      <c r="AD189" s="161"/>
      <c r="AE189" s="161"/>
      <c r="AF189" s="161"/>
      <c r="AG189" s="161"/>
    </row>
    <row r="190" spans="1:33" ht="15" customHeight="1">
      <c r="A190" s="161"/>
      <c r="B190" s="161"/>
      <c r="C190" s="161"/>
      <c r="D190" s="161"/>
      <c r="E190" s="161"/>
      <c r="F190" s="161"/>
      <c r="G190" s="161"/>
      <c r="H190" s="161"/>
      <c r="I190" s="161"/>
      <c r="J190" s="161"/>
      <c r="K190" s="161"/>
      <c r="L190" s="161"/>
      <c r="M190" s="161"/>
      <c r="N190" s="161"/>
      <c r="O190" s="161"/>
      <c r="P190" s="161"/>
      <c r="Q190" s="161"/>
      <c r="R190" s="161"/>
      <c r="S190" s="161"/>
      <c r="T190" s="161"/>
      <c r="U190" s="161"/>
      <c r="V190" s="161"/>
      <c r="W190" s="161"/>
      <c r="X190" s="161"/>
      <c r="Y190" s="161"/>
      <c r="Z190" s="161"/>
      <c r="AA190" s="161"/>
      <c r="AB190" s="161"/>
      <c r="AC190" s="161"/>
      <c r="AD190" s="161"/>
      <c r="AE190" s="161"/>
      <c r="AF190" s="161"/>
      <c r="AG190" s="161"/>
    </row>
    <row r="191" spans="1:33" ht="15" customHeight="1">
      <c r="A191" s="161"/>
      <c r="B191" s="161"/>
      <c r="C191" s="161"/>
      <c r="D191" s="161"/>
      <c r="E191" s="161"/>
      <c r="F191" s="161"/>
      <c r="G191" s="161"/>
      <c r="H191" s="161"/>
      <c r="I191" s="161"/>
      <c r="J191" s="161"/>
      <c r="K191" s="161"/>
      <c r="L191" s="161"/>
      <c r="M191" s="161"/>
      <c r="N191" s="161"/>
      <c r="O191" s="161"/>
      <c r="P191" s="161"/>
      <c r="Q191" s="161"/>
      <c r="R191" s="161"/>
      <c r="S191" s="161"/>
      <c r="T191" s="161"/>
      <c r="U191" s="161"/>
      <c r="V191" s="161"/>
      <c r="W191" s="161"/>
      <c r="X191" s="161"/>
      <c r="Y191" s="161"/>
      <c r="Z191" s="161"/>
      <c r="AA191" s="161"/>
      <c r="AB191" s="161"/>
      <c r="AC191" s="161"/>
      <c r="AD191" s="161"/>
      <c r="AE191" s="161"/>
      <c r="AF191" s="161"/>
      <c r="AG191" s="161"/>
    </row>
    <row r="192" spans="1:33" ht="15" customHeight="1">
      <c r="A192" s="161"/>
      <c r="B192" s="161"/>
      <c r="C192" s="161"/>
      <c r="D192" s="161"/>
      <c r="E192" s="161"/>
      <c r="F192" s="161"/>
      <c r="G192" s="161"/>
      <c r="H192" s="161"/>
      <c r="I192" s="161"/>
      <c r="J192" s="161"/>
      <c r="K192" s="161"/>
      <c r="L192" s="161"/>
      <c r="M192" s="161"/>
      <c r="N192" s="161"/>
      <c r="O192" s="161"/>
      <c r="P192" s="161"/>
      <c r="Q192" s="161"/>
      <c r="R192" s="161"/>
      <c r="S192" s="161"/>
      <c r="T192" s="161"/>
      <c r="U192" s="161"/>
      <c r="V192" s="161"/>
      <c r="W192" s="161"/>
      <c r="X192" s="161"/>
      <c r="Y192" s="161"/>
      <c r="Z192" s="161"/>
      <c r="AA192" s="161"/>
      <c r="AB192" s="161"/>
      <c r="AC192" s="161"/>
      <c r="AD192" s="161"/>
      <c r="AE192" s="161"/>
      <c r="AF192" s="161"/>
      <c r="AG192" s="161"/>
    </row>
    <row r="193" spans="1:33" ht="15" customHeight="1">
      <c r="A193" s="161"/>
      <c r="B193" s="161"/>
      <c r="C193" s="161"/>
      <c r="D193" s="161"/>
      <c r="E193" s="161"/>
      <c r="F193" s="161"/>
      <c r="G193" s="161"/>
      <c r="H193" s="161"/>
      <c r="I193" s="161"/>
      <c r="J193" s="161"/>
      <c r="K193" s="161"/>
      <c r="L193" s="161"/>
      <c r="M193" s="161"/>
      <c r="N193" s="161"/>
      <c r="O193" s="161"/>
      <c r="P193" s="161"/>
      <c r="Q193" s="161"/>
      <c r="R193" s="161"/>
      <c r="S193" s="161"/>
      <c r="T193" s="161"/>
      <c r="U193" s="161"/>
      <c r="V193" s="161"/>
      <c r="W193" s="161"/>
      <c r="X193" s="161"/>
      <c r="Y193" s="161"/>
      <c r="Z193" s="161"/>
      <c r="AA193" s="161"/>
      <c r="AB193" s="161"/>
      <c r="AC193" s="161"/>
      <c r="AD193" s="161"/>
      <c r="AE193" s="161"/>
      <c r="AF193" s="161"/>
      <c r="AG193" s="161"/>
    </row>
    <row r="194" spans="1:33" ht="15" customHeight="1">
      <c r="A194" s="161"/>
      <c r="B194" s="161"/>
      <c r="C194" s="161"/>
      <c r="D194" s="161"/>
      <c r="E194" s="161"/>
      <c r="F194" s="161"/>
      <c r="G194" s="161"/>
      <c r="H194" s="161"/>
      <c r="I194" s="161"/>
      <c r="J194" s="161"/>
      <c r="K194" s="161"/>
      <c r="L194" s="161"/>
      <c r="M194" s="161"/>
      <c r="N194" s="161"/>
      <c r="O194" s="161"/>
      <c r="P194" s="161"/>
      <c r="Q194" s="161"/>
      <c r="R194" s="161"/>
      <c r="S194" s="161"/>
      <c r="T194" s="161"/>
      <c r="U194" s="161"/>
      <c r="V194" s="161"/>
      <c r="W194" s="161"/>
      <c r="X194" s="161"/>
      <c r="Y194" s="161"/>
      <c r="Z194" s="161"/>
      <c r="AA194" s="161"/>
      <c r="AB194" s="161"/>
      <c r="AC194" s="161"/>
      <c r="AD194" s="161"/>
      <c r="AE194" s="161"/>
      <c r="AF194" s="161"/>
      <c r="AG194" s="161"/>
    </row>
    <row r="195" spans="1:33" ht="15" customHeight="1">
      <c r="A195" s="161"/>
      <c r="B195" s="161"/>
      <c r="C195" s="161"/>
      <c r="D195" s="161"/>
      <c r="E195" s="161"/>
      <c r="F195" s="161"/>
      <c r="G195" s="161"/>
      <c r="H195" s="161"/>
      <c r="I195" s="161"/>
      <c r="J195" s="161"/>
      <c r="K195" s="161"/>
      <c r="L195" s="161"/>
      <c r="M195" s="161"/>
      <c r="N195" s="161"/>
      <c r="O195" s="161"/>
      <c r="P195" s="161"/>
      <c r="Q195" s="161"/>
      <c r="R195" s="161"/>
      <c r="S195" s="161"/>
      <c r="T195" s="161"/>
      <c r="U195" s="161"/>
      <c r="V195" s="161"/>
      <c r="W195" s="161"/>
      <c r="X195" s="161"/>
      <c r="Y195" s="161"/>
      <c r="Z195" s="161"/>
      <c r="AA195" s="161"/>
      <c r="AB195" s="161"/>
      <c r="AC195" s="161"/>
      <c r="AD195" s="161"/>
      <c r="AE195" s="161"/>
      <c r="AF195" s="161"/>
      <c r="AG195" s="161"/>
    </row>
    <row r="196" spans="1:33" ht="15" customHeight="1">
      <c r="A196" s="161"/>
      <c r="B196" s="161"/>
      <c r="C196" s="161"/>
      <c r="D196" s="161"/>
      <c r="E196" s="161"/>
      <c r="F196" s="161"/>
      <c r="G196" s="161"/>
      <c r="H196" s="161"/>
      <c r="I196" s="161"/>
      <c r="J196" s="161"/>
      <c r="K196" s="161"/>
      <c r="L196" s="161"/>
      <c r="M196" s="161"/>
      <c r="N196" s="161"/>
      <c r="O196" s="161"/>
      <c r="P196" s="161"/>
      <c r="Q196" s="161"/>
      <c r="R196" s="161"/>
      <c r="S196" s="161"/>
      <c r="T196" s="161"/>
      <c r="U196" s="161"/>
      <c r="V196" s="161"/>
      <c r="W196" s="161"/>
      <c r="X196" s="161"/>
      <c r="Y196" s="161"/>
      <c r="Z196" s="161"/>
      <c r="AA196" s="161"/>
      <c r="AB196" s="161"/>
      <c r="AC196" s="161"/>
      <c r="AD196" s="161"/>
      <c r="AE196" s="161"/>
      <c r="AF196" s="161"/>
      <c r="AG196" s="161"/>
    </row>
    <row r="197" spans="1:33" ht="15" customHeight="1">
      <c r="A197" s="161"/>
      <c r="B197" s="161"/>
      <c r="C197" s="161"/>
      <c r="D197" s="161"/>
      <c r="E197" s="161"/>
      <c r="F197" s="161"/>
      <c r="G197" s="161"/>
      <c r="H197" s="161"/>
      <c r="I197" s="161"/>
      <c r="J197" s="161"/>
      <c r="K197" s="161"/>
      <c r="L197" s="161"/>
      <c r="M197" s="161"/>
      <c r="N197" s="161"/>
      <c r="O197" s="161"/>
      <c r="P197" s="161"/>
      <c r="Q197" s="161"/>
      <c r="R197" s="161"/>
      <c r="S197" s="161"/>
      <c r="T197" s="161"/>
      <c r="U197" s="161"/>
      <c r="V197" s="161"/>
      <c r="W197" s="161"/>
      <c r="X197" s="161"/>
      <c r="Y197" s="161"/>
      <c r="Z197" s="161"/>
      <c r="AA197" s="161"/>
      <c r="AB197" s="161"/>
      <c r="AC197" s="161"/>
      <c r="AD197" s="161"/>
      <c r="AE197" s="161"/>
      <c r="AF197" s="161"/>
      <c r="AG197" s="161"/>
    </row>
    <row r="198" spans="1:33" ht="15" customHeight="1">
      <c r="A198" s="161"/>
      <c r="B198" s="161"/>
      <c r="C198" s="161"/>
      <c r="D198" s="161"/>
      <c r="E198" s="161"/>
      <c r="F198" s="161"/>
      <c r="G198" s="161"/>
      <c r="H198" s="161"/>
      <c r="I198" s="161"/>
      <c r="J198" s="161"/>
      <c r="K198" s="161"/>
      <c r="L198" s="161"/>
      <c r="M198" s="161"/>
      <c r="N198" s="161"/>
      <c r="O198" s="161"/>
      <c r="P198" s="161"/>
      <c r="Q198" s="161"/>
      <c r="R198" s="161"/>
      <c r="S198" s="161"/>
      <c r="T198" s="161"/>
      <c r="U198" s="161"/>
      <c r="V198" s="161"/>
      <c r="W198" s="161"/>
      <c r="X198" s="161"/>
      <c r="Y198" s="161"/>
      <c r="Z198" s="161"/>
      <c r="AA198" s="161"/>
      <c r="AB198" s="161"/>
      <c r="AC198" s="161"/>
      <c r="AD198" s="161"/>
      <c r="AE198" s="161"/>
      <c r="AF198" s="161"/>
      <c r="AG198" s="161"/>
    </row>
    <row r="199" spans="1:33" ht="15" customHeight="1">
      <c r="A199" s="161"/>
      <c r="B199" s="161"/>
      <c r="C199" s="161"/>
      <c r="D199" s="161"/>
      <c r="E199" s="161"/>
      <c r="F199" s="161"/>
      <c r="G199" s="161"/>
      <c r="H199" s="161"/>
      <c r="I199" s="161"/>
      <c r="J199" s="161"/>
      <c r="K199" s="161"/>
      <c r="L199" s="161"/>
      <c r="M199" s="161"/>
      <c r="N199" s="161"/>
      <c r="O199" s="161"/>
      <c r="P199" s="161"/>
      <c r="Q199" s="161"/>
      <c r="R199" s="161"/>
      <c r="S199" s="161"/>
      <c r="T199" s="161"/>
      <c r="U199" s="161"/>
      <c r="V199" s="161"/>
      <c r="W199" s="161"/>
      <c r="X199" s="161"/>
      <c r="Y199" s="161"/>
      <c r="Z199" s="161"/>
      <c r="AA199" s="161"/>
      <c r="AB199" s="161"/>
      <c r="AC199" s="161"/>
      <c r="AD199" s="161"/>
      <c r="AE199" s="161"/>
      <c r="AF199" s="161"/>
      <c r="AG199" s="161"/>
    </row>
    <row r="200" spans="1:33" ht="15" customHeight="1">
      <c r="A200" s="161"/>
      <c r="B200" s="161"/>
      <c r="C200" s="161"/>
      <c r="D200" s="161"/>
      <c r="E200" s="161"/>
      <c r="F200" s="161"/>
      <c r="G200" s="161"/>
      <c r="H200" s="161"/>
      <c r="I200" s="161"/>
      <c r="J200" s="161"/>
      <c r="K200" s="161"/>
      <c r="L200" s="161"/>
      <c r="M200" s="161"/>
      <c r="N200" s="161"/>
      <c r="O200" s="161"/>
      <c r="P200" s="161"/>
      <c r="Q200" s="161"/>
      <c r="R200" s="161"/>
      <c r="S200" s="161"/>
      <c r="T200" s="161"/>
      <c r="U200" s="161"/>
      <c r="V200" s="161"/>
      <c r="W200" s="161"/>
      <c r="X200" s="161"/>
      <c r="Y200" s="161"/>
      <c r="Z200" s="161"/>
      <c r="AA200" s="161"/>
      <c r="AB200" s="161"/>
      <c r="AC200" s="161"/>
      <c r="AD200" s="161"/>
      <c r="AE200" s="161"/>
      <c r="AF200" s="161"/>
      <c r="AG200" s="161"/>
    </row>
    <row r="201" spans="1:33" ht="15" customHeight="1">
      <c r="A201" s="161"/>
      <c r="B201" s="161"/>
      <c r="C201" s="161"/>
      <c r="D201" s="161"/>
      <c r="E201" s="161"/>
      <c r="F201" s="161"/>
      <c r="G201" s="161"/>
      <c r="H201" s="161"/>
      <c r="I201" s="161"/>
      <c r="J201" s="161"/>
      <c r="K201" s="161"/>
      <c r="L201" s="161"/>
      <c r="M201" s="161"/>
      <c r="N201" s="161"/>
      <c r="O201" s="161"/>
      <c r="P201" s="161"/>
      <c r="Q201" s="161"/>
      <c r="R201" s="161"/>
      <c r="S201" s="161"/>
      <c r="T201" s="161"/>
      <c r="U201" s="161"/>
      <c r="V201" s="161"/>
      <c r="W201" s="161"/>
      <c r="X201" s="161"/>
      <c r="Y201" s="161"/>
      <c r="Z201" s="161"/>
      <c r="AA201" s="161"/>
      <c r="AB201" s="161"/>
      <c r="AC201" s="161"/>
      <c r="AD201" s="161"/>
      <c r="AE201" s="161"/>
      <c r="AF201" s="161"/>
      <c r="AG201" s="161"/>
    </row>
    <row r="202" spans="1:33" ht="15" customHeight="1">
      <c r="A202" s="161"/>
      <c r="B202" s="161"/>
      <c r="C202" s="161"/>
      <c r="D202" s="161"/>
      <c r="E202" s="161"/>
      <c r="F202" s="161"/>
      <c r="G202" s="161"/>
      <c r="H202" s="161"/>
      <c r="I202" s="161"/>
      <c r="J202" s="161"/>
      <c r="K202" s="161"/>
      <c r="L202" s="161"/>
      <c r="M202" s="161"/>
      <c r="N202" s="161"/>
      <c r="O202" s="161"/>
      <c r="P202" s="161"/>
      <c r="Q202" s="161"/>
      <c r="R202" s="161"/>
      <c r="S202" s="161"/>
      <c r="T202" s="161"/>
      <c r="U202" s="161"/>
      <c r="V202" s="161"/>
      <c r="W202" s="161"/>
      <c r="X202" s="161"/>
      <c r="Y202" s="161"/>
      <c r="Z202" s="161"/>
      <c r="AA202" s="161"/>
      <c r="AB202" s="161"/>
      <c r="AC202" s="161"/>
      <c r="AD202" s="161"/>
      <c r="AE202" s="161"/>
      <c r="AF202" s="161"/>
      <c r="AG202" s="161"/>
    </row>
    <row r="203" spans="1:33" ht="15" customHeight="1">
      <c r="A203" s="161"/>
      <c r="B203" s="161"/>
      <c r="C203" s="161"/>
      <c r="D203" s="161"/>
      <c r="E203" s="161"/>
      <c r="F203" s="161"/>
      <c r="G203" s="161"/>
      <c r="H203" s="161"/>
      <c r="I203" s="161"/>
      <c r="J203" s="161"/>
      <c r="K203" s="161"/>
      <c r="L203" s="161"/>
      <c r="M203" s="161"/>
      <c r="N203" s="161"/>
      <c r="O203" s="161"/>
      <c r="P203" s="161"/>
      <c r="Q203" s="161"/>
      <c r="R203" s="161"/>
      <c r="S203" s="161"/>
      <c r="T203" s="161"/>
      <c r="U203" s="161"/>
      <c r="V203" s="161"/>
      <c r="W203" s="161"/>
      <c r="X203" s="161"/>
      <c r="Y203" s="161"/>
      <c r="Z203" s="161"/>
      <c r="AA203" s="161"/>
      <c r="AB203" s="161"/>
      <c r="AC203" s="161"/>
      <c r="AD203" s="161"/>
      <c r="AE203" s="161"/>
      <c r="AF203" s="161"/>
      <c r="AG203" s="161"/>
    </row>
    <row r="204" spans="1:33" ht="15" customHeight="1">
      <c r="A204" s="161"/>
      <c r="B204" s="161"/>
      <c r="C204" s="161"/>
      <c r="D204" s="161"/>
      <c r="E204" s="161"/>
      <c r="F204" s="161"/>
      <c r="G204" s="161"/>
      <c r="H204" s="161"/>
      <c r="I204" s="161"/>
      <c r="J204" s="161"/>
      <c r="K204" s="161"/>
      <c r="L204" s="161"/>
      <c r="M204" s="161"/>
      <c r="N204" s="161"/>
      <c r="O204" s="161"/>
      <c r="P204" s="161"/>
      <c r="Q204" s="161"/>
      <c r="R204" s="161"/>
      <c r="S204" s="161"/>
      <c r="T204" s="161"/>
      <c r="U204" s="161"/>
      <c r="V204" s="161"/>
      <c r="W204" s="161"/>
      <c r="X204" s="161"/>
      <c r="Y204" s="161"/>
      <c r="Z204" s="161"/>
      <c r="AA204" s="161"/>
      <c r="AB204" s="161"/>
      <c r="AC204" s="161"/>
      <c r="AD204" s="161"/>
      <c r="AE204" s="161"/>
      <c r="AF204" s="161"/>
      <c r="AG204" s="161"/>
    </row>
    <row r="205" spans="1:33" ht="15" customHeight="1">
      <c r="A205" s="161"/>
      <c r="B205" s="161"/>
      <c r="C205" s="161"/>
      <c r="D205" s="161"/>
      <c r="E205" s="161"/>
      <c r="F205" s="161"/>
      <c r="G205" s="161"/>
      <c r="H205" s="161"/>
      <c r="I205" s="161"/>
      <c r="J205" s="161"/>
      <c r="K205" s="161"/>
      <c r="L205" s="161"/>
      <c r="M205" s="161"/>
      <c r="N205" s="161"/>
      <c r="O205" s="161"/>
      <c r="P205" s="161"/>
      <c r="Q205" s="161"/>
      <c r="R205" s="161"/>
      <c r="S205" s="161"/>
      <c r="T205" s="161"/>
      <c r="U205" s="161"/>
      <c r="V205" s="161"/>
      <c r="W205" s="161"/>
      <c r="X205" s="161"/>
      <c r="Y205" s="161"/>
      <c r="Z205" s="161"/>
      <c r="AA205" s="161"/>
      <c r="AB205" s="161"/>
      <c r="AC205" s="161"/>
      <c r="AD205" s="161"/>
      <c r="AE205" s="161"/>
      <c r="AF205" s="161"/>
      <c r="AG205" s="161"/>
    </row>
    <row r="206" spans="1:33" ht="15" customHeight="1">
      <c r="A206" s="161"/>
      <c r="B206" s="161"/>
      <c r="C206" s="161"/>
      <c r="D206" s="161"/>
      <c r="E206" s="161"/>
      <c r="F206" s="161"/>
      <c r="G206" s="161"/>
      <c r="H206" s="161"/>
      <c r="I206" s="161"/>
      <c r="J206" s="161"/>
      <c r="K206" s="161"/>
      <c r="L206" s="161"/>
      <c r="M206" s="161"/>
      <c r="N206" s="161"/>
      <c r="O206" s="161"/>
      <c r="P206" s="161"/>
      <c r="Q206" s="161"/>
      <c r="R206" s="161"/>
      <c r="S206" s="161"/>
      <c r="T206" s="161"/>
      <c r="U206" s="161"/>
      <c r="V206" s="161"/>
      <c r="W206" s="161"/>
      <c r="X206" s="161"/>
      <c r="Y206" s="161"/>
      <c r="Z206" s="161"/>
      <c r="AA206" s="161"/>
      <c r="AB206" s="161"/>
      <c r="AC206" s="161"/>
      <c r="AD206" s="161"/>
      <c r="AE206" s="161"/>
      <c r="AF206" s="161"/>
      <c r="AG206" s="161"/>
    </row>
    <row r="207" spans="1:33" ht="15" customHeight="1">
      <c r="A207" s="161"/>
      <c r="B207" s="161"/>
      <c r="C207" s="161"/>
      <c r="D207" s="161"/>
      <c r="E207" s="161"/>
      <c r="F207" s="161"/>
      <c r="G207" s="161"/>
      <c r="H207" s="161"/>
      <c r="I207" s="161"/>
      <c r="J207" s="161"/>
      <c r="K207" s="161"/>
      <c r="L207" s="161"/>
      <c r="M207" s="161"/>
      <c r="N207" s="161"/>
      <c r="O207" s="161"/>
      <c r="P207" s="161"/>
      <c r="Q207" s="161"/>
      <c r="R207" s="161"/>
      <c r="S207" s="161"/>
      <c r="T207" s="161"/>
      <c r="U207" s="161"/>
      <c r="V207" s="161"/>
      <c r="W207" s="161"/>
      <c r="X207" s="161"/>
      <c r="Y207" s="161"/>
      <c r="Z207" s="161"/>
      <c r="AA207" s="161"/>
      <c r="AB207" s="161"/>
      <c r="AC207" s="161"/>
      <c r="AD207" s="161"/>
      <c r="AE207" s="161"/>
      <c r="AF207" s="161"/>
      <c r="AG207" s="161"/>
    </row>
    <row r="208" spans="1:33" ht="15" customHeight="1">
      <c r="A208" s="161"/>
      <c r="B208" s="161"/>
      <c r="C208" s="161"/>
      <c r="D208" s="161"/>
      <c r="E208" s="161"/>
      <c r="F208" s="161"/>
      <c r="G208" s="161"/>
      <c r="H208" s="161"/>
      <c r="I208" s="161"/>
      <c r="J208" s="161"/>
      <c r="K208" s="161"/>
      <c r="L208" s="161"/>
      <c r="M208" s="161"/>
      <c r="N208" s="161"/>
      <c r="O208" s="161"/>
      <c r="P208" s="161"/>
      <c r="Q208" s="161"/>
      <c r="R208" s="161"/>
      <c r="S208" s="161"/>
      <c r="T208" s="161"/>
      <c r="U208" s="161"/>
      <c r="V208" s="161"/>
      <c r="W208" s="161"/>
      <c r="X208" s="161"/>
      <c r="Y208" s="161"/>
      <c r="Z208" s="161"/>
      <c r="AA208" s="161"/>
      <c r="AB208" s="161"/>
      <c r="AC208" s="161"/>
      <c r="AD208" s="161"/>
      <c r="AE208" s="161"/>
      <c r="AF208" s="161"/>
      <c r="AG208" s="161"/>
    </row>
    <row r="209" spans="1:33" ht="15" customHeight="1">
      <c r="A209" s="161"/>
      <c r="B209" s="161"/>
      <c r="C209" s="161"/>
      <c r="D209" s="161"/>
      <c r="E209" s="161"/>
      <c r="F209" s="161"/>
      <c r="G209" s="161"/>
      <c r="H209" s="161"/>
      <c r="I209" s="161"/>
      <c r="J209" s="161"/>
      <c r="K209" s="161"/>
      <c r="L209" s="161"/>
      <c r="M209" s="161"/>
      <c r="N209" s="161"/>
      <c r="O209" s="161"/>
      <c r="P209" s="161"/>
      <c r="Q209" s="161"/>
      <c r="R209" s="161"/>
      <c r="S209" s="161"/>
      <c r="T209" s="161"/>
      <c r="U209" s="161"/>
      <c r="V209" s="161"/>
      <c r="W209" s="161"/>
      <c r="X209" s="161"/>
      <c r="Y209" s="161"/>
      <c r="Z209" s="161"/>
      <c r="AA209" s="161"/>
      <c r="AB209" s="161"/>
      <c r="AC209" s="161"/>
      <c r="AD209" s="161"/>
      <c r="AE209" s="161"/>
      <c r="AF209" s="161"/>
      <c r="AG209" s="161"/>
    </row>
    <row r="210" spans="1:33" ht="15" customHeight="1">
      <c r="A210" s="161"/>
      <c r="B210" s="161"/>
      <c r="C210" s="161"/>
      <c r="D210" s="161"/>
      <c r="E210" s="161"/>
      <c r="F210" s="161"/>
      <c r="G210" s="161"/>
      <c r="H210" s="161"/>
      <c r="I210" s="161"/>
      <c r="J210" s="161"/>
      <c r="K210" s="161"/>
      <c r="L210" s="161"/>
      <c r="M210" s="161"/>
      <c r="N210" s="161"/>
      <c r="O210" s="161"/>
      <c r="P210" s="161"/>
      <c r="Q210" s="161"/>
      <c r="R210" s="161"/>
      <c r="S210" s="161"/>
      <c r="T210" s="161"/>
      <c r="U210" s="161"/>
      <c r="V210" s="161"/>
      <c r="W210" s="161"/>
      <c r="X210" s="161"/>
      <c r="Y210" s="161"/>
      <c r="Z210" s="161"/>
      <c r="AA210" s="161"/>
      <c r="AB210" s="161"/>
      <c r="AC210" s="161"/>
      <c r="AD210" s="161"/>
      <c r="AE210" s="161"/>
      <c r="AF210" s="161"/>
      <c r="AG210" s="161"/>
    </row>
    <row r="211" spans="1:33" ht="15" customHeight="1">
      <c r="A211" s="161"/>
      <c r="B211" s="161"/>
      <c r="C211" s="161"/>
      <c r="D211" s="161"/>
      <c r="E211" s="161"/>
      <c r="F211" s="161"/>
      <c r="G211" s="161"/>
      <c r="H211" s="161"/>
      <c r="I211" s="161"/>
      <c r="J211" s="161"/>
      <c r="K211" s="161"/>
      <c r="L211" s="161"/>
      <c r="M211" s="161"/>
      <c r="N211" s="161"/>
      <c r="O211" s="161"/>
      <c r="P211" s="161"/>
      <c r="Q211" s="161"/>
      <c r="R211" s="161"/>
      <c r="S211" s="161"/>
      <c r="T211" s="161"/>
      <c r="U211" s="161"/>
      <c r="V211" s="161"/>
      <c r="W211" s="161"/>
      <c r="X211" s="161"/>
      <c r="Y211" s="161"/>
      <c r="Z211" s="161"/>
      <c r="AA211" s="161"/>
      <c r="AB211" s="161"/>
      <c r="AC211" s="161"/>
      <c r="AD211" s="161"/>
      <c r="AE211" s="161"/>
      <c r="AF211" s="161"/>
      <c r="AG211" s="161"/>
    </row>
    <row r="212" spans="1:33" ht="15" customHeight="1">
      <c r="A212" s="161"/>
      <c r="B212" s="161"/>
      <c r="C212" s="161"/>
      <c r="D212" s="161"/>
      <c r="E212" s="161"/>
      <c r="F212" s="161"/>
      <c r="G212" s="161"/>
      <c r="H212" s="161"/>
      <c r="I212" s="161"/>
      <c r="J212" s="161"/>
      <c r="K212" s="161"/>
      <c r="L212" s="161"/>
      <c r="M212" s="161"/>
      <c r="N212" s="161"/>
      <c r="O212" s="161"/>
      <c r="P212" s="161"/>
      <c r="Q212" s="161"/>
      <c r="R212" s="161"/>
      <c r="S212" s="161"/>
      <c r="T212" s="161"/>
      <c r="U212" s="161"/>
      <c r="V212" s="161"/>
      <c r="W212" s="161"/>
      <c r="X212" s="161"/>
      <c r="Y212" s="161"/>
      <c r="Z212" s="161"/>
      <c r="AA212" s="161"/>
      <c r="AB212" s="161"/>
      <c r="AC212" s="161"/>
      <c r="AD212" s="161"/>
      <c r="AE212" s="161"/>
      <c r="AF212" s="161"/>
      <c r="AG212" s="161"/>
    </row>
    <row r="213" spans="1:33" ht="15" customHeight="1">
      <c r="A213" s="161"/>
      <c r="B213" s="161"/>
      <c r="C213" s="161"/>
      <c r="D213" s="161"/>
      <c r="E213" s="161"/>
      <c r="F213" s="161"/>
      <c r="G213" s="161"/>
      <c r="H213" s="161"/>
      <c r="I213" s="161"/>
      <c r="J213" s="161"/>
      <c r="K213" s="161"/>
      <c r="L213" s="161"/>
      <c r="M213" s="161"/>
      <c r="N213" s="161"/>
      <c r="O213" s="161"/>
      <c r="P213" s="161"/>
      <c r="Q213" s="161"/>
      <c r="R213" s="161"/>
      <c r="S213" s="161"/>
      <c r="T213" s="161"/>
      <c r="U213" s="161"/>
      <c r="V213" s="161"/>
      <c r="W213" s="161"/>
      <c r="X213" s="161"/>
      <c r="Y213" s="161"/>
      <c r="Z213" s="161"/>
      <c r="AA213" s="161"/>
      <c r="AB213" s="161"/>
      <c r="AC213" s="161"/>
      <c r="AD213" s="161"/>
      <c r="AE213" s="161"/>
      <c r="AF213" s="161"/>
      <c r="AG213" s="161"/>
    </row>
    <row r="214" spans="1:33" ht="15" customHeight="1">
      <c r="A214" s="161"/>
      <c r="B214" s="161"/>
      <c r="C214" s="161"/>
      <c r="D214" s="161"/>
      <c r="E214" s="161"/>
      <c r="F214" s="161"/>
      <c r="G214" s="161"/>
      <c r="H214" s="161"/>
      <c r="I214" s="161"/>
      <c r="J214" s="161"/>
      <c r="K214" s="161"/>
      <c r="L214" s="161"/>
      <c r="M214" s="161"/>
      <c r="N214" s="161"/>
      <c r="O214" s="161"/>
      <c r="P214" s="161"/>
      <c r="Q214" s="161"/>
      <c r="R214" s="161"/>
      <c r="S214" s="161"/>
      <c r="T214" s="161"/>
      <c r="U214" s="161"/>
      <c r="V214" s="161"/>
      <c r="W214" s="161"/>
      <c r="X214" s="161"/>
      <c r="Y214" s="161"/>
      <c r="Z214" s="161"/>
      <c r="AA214" s="161"/>
      <c r="AB214" s="161"/>
      <c r="AC214" s="161"/>
      <c r="AD214" s="161"/>
      <c r="AE214" s="161"/>
      <c r="AF214" s="161"/>
      <c r="AG214" s="161"/>
    </row>
    <row r="215" spans="1:33" ht="15" customHeight="1">
      <c r="A215" s="161"/>
      <c r="B215" s="161"/>
      <c r="C215" s="161"/>
      <c r="D215" s="161"/>
      <c r="E215" s="161"/>
      <c r="F215" s="161"/>
      <c r="G215" s="161"/>
      <c r="H215" s="161"/>
      <c r="I215" s="161"/>
      <c r="J215" s="161"/>
      <c r="K215" s="161"/>
      <c r="L215" s="161"/>
      <c r="M215" s="161"/>
      <c r="N215" s="161"/>
      <c r="O215" s="161"/>
      <c r="P215" s="161"/>
      <c r="Q215" s="161"/>
      <c r="R215" s="161"/>
      <c r="S215" s="161"/>
      <c r="T215" s="161"/>
      <c r="U215" s="161"/>
      <c r="V215" s="161"/>
      <c r="W215" s="161"/>
      <c r="X215" s="161"/>
      <c r="Y215" s="161"/>
      <c r="Z215" s="161"/>
      <c r="AA215" s="161"/>
      <c r="AB215" s="161"/>
      <c r="AC215" s="161"/>
      <c r="AD215" s="161"/>
      <c r="AE215" s="161"/>
      <c r="AF215" s="161"/>
      <c r="AG215" s="161"/>
    </row>
    <row r="216" spans="1:33" ht="15" customHeight="1">
      <c r="A216" s="161"/>
      <c r="B216" s="161"/>
      <c r="C216" s="161"/>
      <c r="D216" s="161"/>
      <c r="E216" s="161"/>
      <c r="F216" s="161"/>
      <c r="G216" s="161"/>
      <c r="H216" s="161"/>
      <c r="I216" s="161"/>
      <c r="J216" s="161"/>
      <c r="K216" s="161"/>
      <c r="L216" s="161"/>
      <c r="M216" s="161"/>
      <c r="N216" s="161"/>
      <c r="O216" s="161"/>
      <c r="P216" s="161"/>
      <c r="Q216" s="161"/>
      <c r="R216" s="161"/>
      <c r="S216" s="161"/>
      <c r="T216" s="161"/>
      <c r="U216" s="161"/>
      <c r="V216" s="161"/>
      <c r="W216" s="161"/>
      <c r="X216" s="161"/>
      <c r="Y216" s="161"/>
      <c r="Z216" s="161"/>
      <c r="AA216" s="161"/>
      <c r="AB216" s="161"/>
      <c r="AC216" s="161"/>
      <c r="AD216" s="161"/>
      <c r="AE216" s="161"/>
      <c r="AF216" s="161"/>
      <c r="AG216" s="161"/>
    </row>
    <row r="217" spans="1:33" ht="15" customHeight="1">
      <c r="A217" s="161"/>
      <c r="B217" s="161"/>
      <c r="C217" s="161"/>
      <c r="D217" s="161"/>
      <c r="E217" s="161"/>
      <c r="F217" s="161"/>
      <c r="G217" s="161"/>
      <c r="H217" s="161"/>
      <c r="I217" s="161"/>
      <c r="J217" s="161"/>
      <c r="K217" s="161"/>
      <c r="L217" s="161"/>
      <c r="M217" s="161"/>
      <c r="N217" s="161"/>
      <c r="O217" s="161"/>
      <c r="P217" s="161"/>
      <c r="Q217" s="161"/>
      <c r="R217" s="161"/>
      <c r="S217" s="161"/>
      <c r="T217" s="161"/>
      <c r="U217" s="161"/>
      <c r="V217" s="161"/>
      <c r="W217" s="161"/>
      <c r="X217" s="161"/>
      <c r="Y217" s="161"/>
      <c r="Z217" s="161"/>
      <c r="AA217" s="161"/>
      <c r="AB217" s="161"/>
      <c r="AC217" s="161"/>
      <c r="AD217" s="161"/>
      <c r="AE217" s="161"/>
      <c r="AF217" s="161"/>
      <c r="AG217" s="161"/>
    </row>
    <row r="218" spans="1:33" ht="15" customHeight="1">
      <c r="A218" s="161"/>
      <c r="B218" s="161"/>
      <c r="C218" s="161"/>
      <c r="D218" s="161"/>
      <c r="E218" s="161"/>
      <c r="F218" s="161"/>
      <c r="G218" s="161"/>
      <c r="H218" s="161"/>
      <c r="I218" s="161"/>
      <c r="J218" s="161"/>
      <c r="K218" s="161"/>
      <c r="L218" s="161"/>
      <c r="M218" s="161"/>
      <c r="N218" s="161"/>
      <c r="O218" s="161"/>
      <c r="P218" s="161"/>
      <c r="Q218" s="161"/>
      <c r="R218" s="161"/>
      <c r="S218" s="161"/>
      <c r="T218" s="161"/>
      <c r="U218" s="161"/>
      <c r="V218" s="161"/>
      <c r="W218" s="161"/>
      <c r="X218" s="161"/>
      <c r="Y218" s="161"/>
      <c r="Z218" s="161"/>
      <c r="AA218" s="161"/>
      <c r="AB218" s="161"/>
      <c r="AC218" s="161"/>
      <c r="AD218" s="161"/>
      <c r="AE218" s="161"/>
      <c r="AF218" s="161"/>
      <c r="AG218" s="161"/>
    </row>
    <row r="219" spans="1:33" ht="15" customHeight="1">
      <c r="A219" s="161"/>
      <c r="B219" s="161"/>
      <c r="C219" s="161"/>
      <c r="D219" s="161"/>
      <c r="E219" s="161"/>
      <c r="F219" s="161"/>
      <c r="G219" s="161"/>
      <c r="H219" s="161"/>
      <c r="I219" s="161"/>
      <c r="J219" s="161"/>
      <c r="K219" s="161"/>
      <c r="L219" s="161"/>
      <c r="M219" s="161"/>
      <c r="N219" s="161"/>
      <c r="O219" s="161"/>
      <c r="P219" s="161"/>
      <c r="Q219" s="161"/>
      <c r="R219" s="161"/>
      <c r="S219" s="161"/>
      <c r="T219" s="161"/>
      <c r="U219" s="161"/>
      <c r="V219" s="161"/>
      <c r="W219" s="161"/>
      <c r="X219" s="161"/>
      <c r="Y219" s="161"/>
      <c r="Z219" s="161"/>
      <c r="AA219" s="161"/>
      <c r="AB219" s="161"/>
      <c r="AC219" s="161"/>
      <c r="AD219" s="161"/>
      <c r="AE219" s="161"/>
      <c r="AF219" s="161"/>
      <c r="AG219" s="161"/>
    </row>
    <row r="220" spans="1:33" ht="15" customHeight="1">
      <c r="A220" s="161"/>
      <c r="B220" s="161"/>
      <c r="C220" s="161"/>
      <c r="D220" s="161"/>
      <c r="E220" s="161"/>
      <c r="F220" s="161"/>
      <c r="G220" s="161"/>
      <c r="H220" s="161"/>
      <c r="I220" s="161"/>
      <c r="J220" s="161"/>
      <c r="K220" s="161"/>
      <c r="L220" s="161"/>
      <c r="M220" s="161"/>
      <c r="N220" s="161"/>
      <c r="O220" s="161"/>
      <c r="P220" s="161"/>
      <c r="Q220" s="161"/>
      <c r="R220" s="161"/>
      <c r="S220" s="161"/>
      <c r="T220" s="161"/>
      <c r="U220" s="161"/>
      <c r="V220" s="161"/>
      <c r="W220" s="161"/>
      <c r="X220" s="161"/>
      <c r="Y220" s="161"/>
      <c r="Z220" s="161"/>
      <c r="AA220" s="161"/>
      <c r="AB220" s="161"/>
      <c r="AC220" s="161"/>
      <c r="AD220" s="161"/>
      <c r="AE220" s="161"/>
      <c r="AF220" s="161"/>
      <c r="AG220" s="161"/>
    </row>
    <row r="221" spans="1:33" ht="15" customHeight="1">
      <c r="A221" s="161"/>
      <c r="B221" s="161"/>
      <c r="C221" s="161"/>
      <c r="D221" s="161"/>
      <c r="E221" s="161"/>
      <c r="F221" s="161"/>
      <c r="G221" s="161"/>
      <c r="H221" s="161"/>
      <c r="I221" s="161"/>
      <c r="J221" s="161"/>
      <c r="K221" s="161"/>
      <c r="L221" s="161"/>
      <c r="M221" s="161"/>
      <c r="N221" s="161"/>
      <c r="O221" s="161"/>
      <c r="P221" s="161"/>
      <c r="Q221" s="161"/>
      <c r="R221" s="161"/>
      <c r="S221" s="161"/>
      <c r="T221" s="161"/>
      <c r="U221" s="161"/>
      <c r="V221" s="161"/>
      <c r="W221" s="161"/>
      <c r="X221" s="161"/>
      <c r="Y221" s="161"/>
      <c r="Z221" s="161"/>
      <c r="AA221" s="161"/>
      <c r="AB221" s="161"/>
      <c r="AC221" s="161"/>
      <c r="AD221" s="161"/>
      <c r="AE221" s="161"/>
      <c r="AF221" s="161"/>
      <c r="AG221" s="161"/>
    </row>
    <row r="222" spans="1:33" ht="15" customHeight="1">
      <c r="A222" s="161"/>
      <c r="B222" s="161"/>
      <c r="C222" s="161"/>
      <c r="D222" s="161"/>
      <c r="E222" s="161"/>
      <c r="F222" s="161"/>
      <c r="G222" s="161"/>
      <c r="H222" s="161"/>
      <c r="I222" s="161"/>
      <c r="J222" s="161"/>
      <c r="K222" s="161"/>
      <c r="L222" s="161"/>
      <c r="M222" s="161"/>
      <c r="N222" s="161"/>
      <c r="O222" s="161"/>
      <c r="P222" s="161"/>
      <c r="Q222" s="161"/>
      <c r="R222" s="161"/>
      <c r="S222" s="161"/>
      <c r="T222" s="161"/>
      <c r="U222" s="161"/>
      <c r="V222" s="161"/>
      <c r="W222" s="161"/>
      <c r="X222" s="161"/>
      <c r="Y222" s="161"/>
      <c r="Z222" s="161"/>
      <c r="AA222" s="161"/>
      <c r="AB222" s="161"/>
      <c r="AC222" s="161"/>
      <c r="AD222" s="161"/>
      <c r="AE222" s="161"/>
      <c r="AF222" s="161"/>
      <c r="AG222" s="161"/>
    </row>
    <row r="223" spans="1:33" ht="15" customHeight="1">
      <c r="A223" s="161"/>
      <c r="B223" s="161"/>
      <c r="C223" s="161"/>
      <c r="D223" s="161"/>
      <c r="E223" s="161"/>
      <c r="F223" s="161"/>
      <c r="G223" s="161"/>
      <c r="H223" s="161"/>
      <c r="I223" s="161"/>
      <c r="J223" s="161"/>
      <c r="K223" s="161"/>
      <c r="L223" s="161"/>
      <c r="M223" s="161"/>
      <c r="N223" s="161"/>
      <c r="O223" s="161"/>
      <c r="P223" s="161"/>
      <c r="Q223" s="161"/>
      <c r="R223" s="161"/>
      <c r="S223" s="161"/>
      <c r="T223" s="161"/>
      <c r="U223" s="161"/>
      <c r="V223" s="161"/>
      <c r="W223" s="161"/>
      <c r="X223" s="161"/>
      <c r="Y223" s="161"/>
      <c r="Z223" s="161"/>
      <c r="AA223" s="161"/>
      <c r="AB223" s="161"/>
      <c r="AC223" s="161"/>
      <c r="AD223" s="161"/>
      <c r="AE223" s="161"/>
      <c r="AF223" s="161"/>
      <c r="AG223" s="161"/>
    </row>
    <row r="224" spans="1:33" ht="15" customHeight="1">
      <c r="A224" s="161"/>
      <c r="B224" s="161"/>
      <c r="C224" s="161"/>
      <c r="D224" s="161"/>
      <c r="E224" s="161"/>
      <c r="F224" s="161"/>
      <c r="G224" s="161"/>
      <c r="H224" s="161"/>
      <c r="I224" s="161"/>
      <c r="J224" s="161"/>
      <c r="K224" s="161"/>
      <c r="L224" s="161"/>
      <c r="M224" s="161"/>
      <c r="N224" s="161"/>
      <c r="O224" s="161"/>
      <c r="P224" s="161"/>
      <c r="Q224" s="161"/>
      <c r="R224" s="161"/>
      <c r="S224" s="161"/>
      <c r="T224" s="161"/>
      <c r="U224" s="161"/>
      <c r="V224" s="161"/>
      <c r="W224" s="161"/>
      <c r="X224" s="161"/>
      <c r="Y224" s="161"/>
      <c r="Z224" s="161"/>
      <c r="AA224" s="161"/>
      <c r="AB224" s="161"/>
      <c r="AC224" s="161"/>
      <c r="AD224" s="161"/>
      <c r="AE224" s="161"/>
      <c r="AF224" s="161"/>
      <c r="AG224" s="161"/>
    </row>
    <row r="225" spans="1:33" ht="15" customHeight="1">
      <c r="A225" s="161"/>
      <c r="B225" s="161"/>
      <c r="C225" s="161"/>
      <c r="D225" s="161"/>
      <c r="E225" s="161"/>
      <c r="F225" s="161"/>
      <c r="G225" s="161"/>
      <c r="H225" s="161"/>
      <c r="I225" s="161"/>
      <c r="J225" s="161"/>
      <c r="K225" s="161"/>
      <c r="L225" s="161"/>
      <c r="M225" s="161"/>
      <c r="N225" s="161"/>
      <c r="O225" s="161"/>
      <c r="P225" s="161"/>
      <c r="Q225" s="161"/>
      <c r="R225" s="161"/>
      <c r="S225" s="161"/>
      <c r="T225" s="161"/>
      <c r="U225" s="161"/>
      <c r="V225" s="161"/>
      <c r="W225" s="161"/>
      <c r="X225" s="161"/>
      <c r="Y225" s="161"/>
      <c r="Z225" s="161"/>
      <c r="AA225" s="161"/>
      <c r="AB225" s="161"/>
      <c r="AC225" s="161"/>
      <c r="AD225" s="161"/>
      <c r="AE225" s="161"/>
      <c r="AF225" s="161"/>
      <c r="AG225" s="161"/>
    </row>
    <row r="226" spans="1:33" ht="15" customHeight="1">
      <c r="A226" s="161"/>
      <c r="B226" s="161"/>
      <c r="C226" s="161"/>
      <c r="D226" s="161"/>
      <c r="E226" s="161"/>
      <c r="F226" s="161"/>
      <c r="G226" s="161"/>
      <c r="H226" s="161"/>
      <c r="I226" s="161"/>
      <c r="J226" s="161"/>
      <c r="K226" s="161"/>
      <c r="L226" s="161"/>
      <c r="M226" s="161"/>
      <c r="N226" s="161"/>
      <c r="O226" s="161"/>
      <c r="P226" s="161"/>
      <c r="Q226" s="161"/>
      <c r="R226" s="161"/>
      <c r="S226" s="161"/>
      <c r="T226" s="161"/>
      <c r="U226" s="161"/>
      <c r="V226" s="161"/>
      <c r="W226" s="161"/>
      <c r="X226" s="161"/>
      <c r="Y226" s="161"/>
      <c r="Z226" s="161"/>
      <c r="AA226" s="161"/>
      <c r="AB226" s="161"/>
      <c r="AC226" s="161"/>
      <c r="AD226" s="161"/>
      <c r="AE226" s="161"/>
      <c r="AF226" s="161"/>
      <c r="AG226" s="161"/>
    </row>
    <row r="227" spans="1:33" ht="15" customHeight="1">
      <c r="A227" s="161"/>
      <c r="B227" s="161"/>
      <c r="C227" s="161"/>
      <c r="D227" s="161"/>
      <c r="E227" s="161"/>
      <c r="F227" s="161"/>
      <c r="G227" s="161"/>
      <c r="H227" s="161"/>
      <c r="I227" s="161"/>
      <c r="J227" s="161"/>
      <c r="K227" s="161"/>
      <c r="L227" s="161"/>
      <c r="M227" s="161"/>
      <c r="N227" s="161"/>
      <c r="O227" s="161"/>
      <c r="P227" s="161"/>
      <c r="Q227" s="161"/>
      <c r="R227" s="161"/>
      <c r="S227" s="161"/>
      <c r="T227" s="161"/>
      <c r="U227" s="161"/>
      <c r="V227" s="161"/>
      <c r="W227" s="161"/>
      <c r="X227" s="161"/>
      <c r="Y227" s="161"/>
      <c r="Z227" s="161"/>
      <c r="AA227" s="161"/>
      <c r="AB227" s="161"/>
      <c r="AC227" s="161"/>
      <c r="AD227" s="161"/>
      <c r="AE227" s="161"/>
      <c r="AF227" s="161"/>
      <c r="AG227" s="161"/>
    </row>
    <row r="228" spans="1:33" ht="15" customHeight="1">
      <c r="A228" s="161"/>
      <c r="B228" s="161"/>
      <c r="C228" s="161"/>
      <c r="D228" s="161"/>
      <c r="E228" s="161"/>
      <c r="F228" s="161"/>
      <c r="G228" s="161"/>
      <c r="H228" s="161"/>
      <c r="I228" s="161"/>
      <c r="J228" s="161"/>
      <c r="K228" s="161"/>
      <c r="L228" s="161"/>
      <c r="M228" s="161"/>
      <c r="N228" s="161"/>
      <c r="O228" s="161"/>
      <c r="P228" s="161"/>
      <c r="Q228" s="161"/>
      <c r="R228" s="161"/>
      <c r="S228" s="161"/>
      <c r="T228" s="161"/>
      <c r="U228" s="161"/>
      <c r="V228" s="161"/>
      <c r="W228" s="161"/>
      <c r="X228" s="161"/>
      <c r="Y228" s="161"/>
      <c r="Z228" s="161"/>
      <c r="AA228" s="161"/>
      <c r="AB228" s="161"/>
      <c r="AC228" s="161"/>
      <c r="AD228" s="161"/>
      <c r="AE228" s="161"/>
      <c r="AF228" s="161"/>
      <c r="AG228" s="161"/>
    </row>
    <row r="229" spans="1:33" ht="15" customHeight="1">
      <c r="A229" s="161"/>
      <c r="B229" s="161"/>
      <c r="C229" s="161"/>
      <c r="D229" s="161"/>
      <c r="E229" s="161"/>
      <c r="F229" s="161"/>
      <c r="G229" s="161"/>
      <c r="H229" s="161"/>
      <c r="I229" s="161"/>
      <c r="J229" s="161"/>
      <c r="K229" s="161"/>
      <c r="L229" s="161"/>
      <c r="M229" s="161"/>
      <c r="N229" s="161"/>
      <c r="O229" s="161"/>
      <c r="P229" s="161"/>
      <c r="Q229" s="161"/>
      <c r="R229" s="161"/>
      <c r="S229" s="161"/>
      <c r="T229" s="161"/>
      <c r="U229" s="161"/>
      <c r="V229" s="161"/>
      <c r="W229" s="161"/>
      <c r="X229" s="161"/>
      <c r="Y229" s="161"/>
      <c r="Z229" s="161"/>
      <c r="AA229" s="161"/>
      <c r="AB229" s="161"/>
      <c r="AC229" s="161"/>
      <c r="AD229" s="161"/>
      <c r="AE229" s="161"/>
      <c r="AF229" s="161"/>
      <c r="AG229" s="161"/>
    </row>
    <row r="230" spans="1:33" ht="15" customHeight="1">
      <c r="A230" s="161"/>
      <c r="B230" s="161"/>
      <c r="C230" s="161"/>
      <c r="D230" s="161"/>
      <c r="E230" s="161"/>
      <c r="F230" s="161"/>
      <c r="G230" s="161"/>
      <c r="H230" s="161"/>
      <c r="I230" s="161"/>
      <c r="J230" s="161"/>
      <c r="K230" s="161"/>
      <c r="L230" s="161"/>
      <c r="M230" s="161"/>
      <c r="N230" s="161"/>
      <c r="O230" s="161"/>
      <c r="P230" s="161"/>
      <c r="Q230" s="161"/>
      <c r="R230" s="161"/>
      <c r="S230" s="161"/>
      <c r="T230" s="161"/>
      <c r="U230" s="161"/>
      <c r="V230" s="161"/>
      <c r="W230" s="161"/>
      <c r="X230" s="161"/>
      <c r="Y230" s="161"/>
      <c r="Z230" s="161"/>
      <c r="AA230" s="161"/>
      <c r="AB230" s="161"/>
      <c r="AC230" s="161"/>
      <c r="AD230" s="161"/>
      <c r="AE230" s="161"/>
      <c r="AF230" s="161"/>
      <c r="AG230" s="161"/>
    </row>
    <row r="231" spans="1:33" ht="15" customHeight="1">
      <c r="A231" s="161"/>
      <c r="B231" s="161"/>
      <c r="C231" s="161"/>
      <c r="D231" s="161"/>
      <c r="E231" s="161"/>
      <c r="F231" s="161"/>
      <c r="G231" s="161"/>
      <c r="H231" s="161"/>
      <c r="I231" s="161"/>
      <c r="J231" s="161"/>
      <c r="K231" s="161"/>
      <c r="L231" s="161"/>
      <c r="M231" s="161"/>
      <c r="N231" s="161"/>
      <c r="O231" s="161"/>
      <c r="P231" s="161"/>
      <c r="Q231" s="161"/>
      <c r="R231" s="161"/>
      <c r="S231" s="161"/>
      <c r="T231" s="161"/>
      <c r="U231" s="161"/>
      <c r="V231" s="161"/>
      <c r="W231" s="161"/>
      <c r="X231" s="161"/>
      <c r="Y231" s="161"/>
      <c r="Z231" s="161"/>
      <c r="AA231" s="161"/>
      <c r="AB231" s="161"/>
      <c r="AC231" s="161"/>
      <c r="AD231" s="161"/>
      <c r="AE231" s="161"/>
      <c r="AF231" s="161"/>
      <c r="AG231" s="161"/>
    </row>
    <row r="232" spans="1:33" ht="15" customHeight="1">
      <c r="A232" s="161"/>
      <c r="B232" s="161"/>
      <c r="C232" s="161"/>
      <c r="D232" s="161"/>
      <c r="E232" s="161"/>
      <c r="F232" s="161"/>
      <c r="G232" s="161"/>
      <c r="H232" s="161"/>
      <c r="I232" s="161"/>
      <c r="J232" s="161"/>
      <c r="K232" s="161"/>
      <c r="L232" s="161"/>
      <c r="M232" s="161"/>
      <c r="N232" s="161"/>
      <c r="O232" s="161"/>
      <c r="P232" s="161"/>
      <c r="Q232" s="161"/>
      <c r="R232" s="161"/>
      <c r="S232" s="161"/>
      <c r="T232" s="161"/>
      <c r="U232" s="161"/>
      <c r="V232" s="161"/>
      <c r="W232" s="161"/>
      <c r="X232" s="161"/>
      <c r="Y232" s="161"/>
      <c r="Z232" s="161"/>
      <c r="AA232" s="161"/>
      <c r="AB232" s="161"/>
      <c r="AC232" s="161"/>
      <c r="AD232" s="161"/>
      <c r="AE232" s="161"/>
      <c r="AF232" s="161"/>
      <c r="AG232" s="161"/>
    </row>
    <row r="233" spans="1:33" ht="15" customHeight="1">
      <c r="A233" s="161"/>
      <c r="B233" s="161"/>
      <c r="C233" s="161"/>
      <c r="D233" s="161"/>
      <c r="E233" s="161"/>
      <c r="F233" s="161"/>
      <c r="G233" s="161"/>
      <c r="H233" s="161"/>
      <c r="I233" s="161"/>
      <c r="J233" s="161"/>
      <c r="K233" s="161"/>
      <c r="L233" s="161"/>
      <c r="M233" s="161"/>
      <c r="N233" s="161"/>
      <c r="O233" s="161"/>
      <c r="P233" s="161"/>
      <c r="Q233" s="161"/>
      <c r="R233" s="161"/>
      <c r="S233" s="161"/>
      <c r="T233" s="161"/>
      <c r="U233" s="161"/>
      <c r="V233" s="161"/>
      <c r="W233" s="161"/>
      <c r="X233" s="161"/>
      <c r="Y233" s="161"/>
      <c r="Z233" s="161"/>
      <c r="AA233" s="161"/>
      <c r="AB233" s="161"/>
      <c r="AC233" s="161"/>
      <c r="AD233" s="161"/>
      <c r="AE233" s="161"/>
      <c r="AF233" s="161"/>
      <c r="AG233" s="161"/>
    </row>
    <row r="234" spans="1:33" ht="15" customHeight="1">
      <c r="A234" s="161"/>
      <c r="B234" s="161"/>
      <c r="C234" s="161"/>
      <c r="D234" s="161"/>
      <c r="E234" s="161"/>
      <c r="F234" s="161"/>
      <c r="G234" s="161"/>
      <c r="H234" s="161"/>
      <c r="I234" s="161"/>
      <c r="J234" s="161"/>
      <c r="K234" s="161"/>
      <c r="L234" s="161"/>
      <c r="M234" s="161"/>
      <c r="N234" s="161"/>
      <c r="O234" s="161"/>
      <c r="P234" s="161"/>
      <c r="Q234" s="161"/>
      <c r="R234" s="161"/>
      <c r="S234" s="161"/>
      <c r="T234" s="161"/>
      <c r="U234" s="161"/>
      <c r="V234" s="161"/>
      <c r="W234" s="161"/>
      <c r="X234" s="161"/>
      <c r="Y234" s="161"/>
      <c r="Z234" s="161"/>
      <c r="AA234" s="161"/>
      <c r="AB234" s="161"/>
      <c r="AC234" s="161"/>
      <c r="AD234" s="161"/>
      <c r="AE234" s="161"/>
      <c r="AF234" s="161"/>
      <c r="AG234" s="161"/>
    </row>
    <row r="235" spans="1:33" ht="15" customHeight="1">
      <c r="A235" s="161"/>
      <c r="B235" s="161"/>
      <c r="C235" s="161"/>
      <c r="D235" s="161"/>
      <c r="E235" s="161"/>
      <c r="F235" s="161"/>
      <c r="G235" s="161"/>
      <c r="H235" s="161"/>
      <c r="I235" s="161"/>
      <c r="J235" s="161"/>
      <c r="K235" s="161"/>
      <c r="L235" s="161"/>
      <c r="M235" s="161"/>
      <c r="N235" s="161"/>
      <c r="O235" s="161"/>
      <c r="P235" s="161"/>
      <c r="Q235" s="161"/>
      <c r="R235" s="161"/>
      <c r="S235" s="161"/>
      <c r="T235" s="161"/>
      <c r="U235" s="161"/>
      <c r="V235" s="161"/>
      <c r="W235" s="161"/>
      <c r="X235" s="161"/>
      <c r="Y235" s="161"/>
      <c r="Z235" s="161"/>
      <c r="AA235" s="161"/>
      <c r="AB235" s="161"/>
      <c r="AC235" s="161"/>
      <c r="AD235" s="161"/>
      <c r="AE235" s="161"/>
      <c r="AF235" s="161"/>
      <c r="AG235" s="161"/>
    </row>
    <row r="236" spans="1:33" ht="15" customHeight="1">
      <c r="A236" s="161"/>
      <c r="B236" s="161"/>
      <c r="C236" s="161"/>
      <c r="D236" s="161"/>
      <c r="E236" s="161"/>
      <c r="F236" s="161"/>
      <c r="G236" s="161"/>
      <c r="H236" s="161"/>
      <c r="I236" s="161"/>
      <c r="J236" s="161"/>
      <c r="K236" s="161"/>
      <c r="L236" s="161"/>
      <c r="M236" s="161"/>
      <c r="N236" s="161"/>
      <c r="O236" s="161"/>
      <c r="P236" s="161"/>
      <c r="Q236" s="161"/>
      <c r="R236" s="161"/>
      <c r="S236" s="161"/>
      <c r="T236" s="161"/>
      <c r="U236" s="161"/>
      <c r="V236" s="161"/>
      <c r="W236" s="161"/>
      <c r="X236" s="161"/>
      <c r="Y236" s="161"/>
      <c r="Z236" s="161"/>
      <c r="AA236" s="161"/>
      <c r="AB236" s="161"/>
      <c r="AC236" s="161"/>
      <c r="AD236" s="161"/>
      <c r="AE236" s="161"/>
      <c r="AF236" s="161"/>
      <c r="AG236" s="161"/>
    </row>
    <row r="237" spans="1:33" ht="15" customHeight="1">
      <c r="A237" s="161"/>
      <c r="B237" s="161"/>
      <c r="C237" s="161"/>
      <c r="D237" s="161"/>
      <c r="E237" s="161"/>
      <c r="F237" s="161"/>
      <c r="G237" s="161"/>
      <c r="H237" s="161"/>
      <c r="I237" s="161"/>
      <c r="J237" s="161"/>
      <c r="K237" s="161"/>
      <c r="L237" s="161"/>
      <c r="M237" s="161"/>
      <c r="N237" s="161"/>
      <c r="O237" s="161"/>
      <c r="P237" s="161"/>
      <c r="Q237" s="161"/>
      <c r="R237" s="161"/>
      <c r="S237" s="161"/>
      <c r="T237" s="161"/>
      <c r="U237" s="161"/>
      <c r="V237" s="161"/>
      <c r="W237" s="161"/>
      <c r="X237" s="161"/>
      <c r="Y237" s="161"/>
      <c r="Z237" s="161"/>
      <c r="AA237" s="161"/>
      <c r="AB237" s="161"/>
      <c r="AC237" s="161"/>
      <c r="AD237" s="161"/>
      <c r="AE237" s="161"/>
      <c r="AF237" s="161"/>
      <c r="AG237" s="161"/>
    </row>
    <row r="238" spans="1:33" ht="15" customHeight="1">
      <c r="A238" s="161"/>
      <c r="B238" s="161"/>
      <c r="C238" s="161"/>
      <c r="D238" s="161"/>
      <c r="E238" s="161"/>
      <c r="F238" s="161"/>
      <c r="G238" s="161"/>
      <c r="H238" s="161"/>
      <c r="I238" s="161"/>
      <c r="J238" s="161"/>
      <c r="K238" s="161"/>
      <c r="L238" s="161"/>
      <c r="M238" s="161"/>
      <c r="N238" s="161"/>
      <c r="O238" s="161"/>
      <c r="P238" s="161"/>
      <c r="Q238" s="161"/>
      <c r="R238" s="161"/>
      <c r="S238" s="161"/>
      <c r="T238" s="161"/>
      <c r="U238" s="161"/>
      <c r="V238" s="161"/>
      <c r="W238" s="161"/>
      <c r="X238" s="161"/>
      <c r="Y238" s="161"/>
      <c r="Z238" s="161"/>
      <c r="AA238" s="161"/>
      <c r="AB238" s="161"/>
      <c r="AC238" s="161"/>
      <c r="AD238" s="161"/>
      <c r="AE238" s="161"/>
      <c r="AF238" s="161"/>
      <c r="AG238" s="161"/>
    </row>
    <row r="239" spans="1:33" ht="15" customHeight="1">
      <c r="A239" s="161"/>
      <c r="B239" s="161"/>
      <c r="C239" s="161"/>
      <c r="D239" s="161"/>
      <c r="E239" s="161"/>
      <c r="F239" s="161"/>
      <c r="G239" s="161"/>
      <c r="H239" s="161"/>
      <c r="I239" s="161"/>
      <c r="J239" s="161"/>
      <c r="K239" s="161"/>
      <c r="L239" s="161"/>
      <c r="M239" s="161"/>
      <c r="N239" s="161"/>
      <c r="O239" s="161"/>
      <c r="P239" s="161"/>
      <c r="Q239" s="161"/>
      <c r="R239" s="161"/>
      <c r="S239" s="161"/>
      <c r="T239" s="161"/>
      <c r="U239" s="161"/>
      <c r="V239" s="161"/>
      <c r="W239" s="161"/>
      <c r="X239" s="161"/>
      <c r="Y239" s="161"/>
      <c r="Z239" s="161"/>
      <c r="AA239" s="161"/>
      <c r="AB239" s="161"/>
      <c r="AC239" s="161"/>
      <c r="AD239" s="161"/>
      <c r="AE239" s="161"/>
      <c r="AF239" s="161"/>
      <c r="AG239" s="161"/>
    </row>
    <row r="240" spans="1:33" ht="15" customHeight="1">
      <c r="A240" s="161"/>
      <c r="B240" s="161"/>
      <c r="C240" s="161"/>
      <c r="D240" s="161"/>
      <c r="E240" s="161"/>
      <c r="F240" s="161"/>
      <c r="G240" s="161"/>
      <c r="H240" s="161"/>
      <c r="I240" s="161"/>
      <c r="J240" s="161"/>
      <c r="K240" s="161"/>
      <c r="L240" s="161"/>
      <c r="M240" s="161"/>
      <c r="N240" s="161"/>
      <c r="O240" s="161"/>
      <c r="P240" s="161"/>
      <c r="Q240" s="161"/>
      <c r="R240" s="161"/>
      <c r="S240" s="161"/>
      <c r="T240" s="161"/>
      <c r="U240" s="161"/>
      <c r="V240" s="161"/>
      <c r="W240" s="161"/>
      <c r="X240" s="161"/>
      <c r="Y240" s="161"/>
      <c r="Z240" s="161"/>
      <c r="AA240" s="161"/>
      <c r="AB240" s="161"/>
      <c r="AC240" s="161"/>
      <c r="AD240" s="161"/>
      <c r="AE240" s="161"/>
      <c r="AF240" s="161"/>
      <c r="AG240" s="161"/>
    </row>
    <row r="241" spans="1:33" ht="15" customHeight="1">
      <c r="A241" s="161"/>
      <c r="B241" s="161"/>
      <c r="C241" s="161"/>
      <c r="D241" s="161"/>
      <c r="E241" s="161"/>
      <c r="F241" s="161"/>
      <c r="G241" s="161"/>
      <c r="H241" s="161"/>
      <c r="I241" s="161"/>
      <c r="J241" s="161"/>
      <c r="K241" s="161"/>
      <c r="L241" s="161"/>
      <c r="M241" s="161"/>
      <c r="N241" s="161"/>
      <c r="O241" s="161"/>
      <c r="P241" s="161"/>
      <c r="Q241" s="161"/>
      <c r="R241" s="161"/>
      <c r="S241" s="161"/>
      <c r="T241" s="161"/>
      <c r="U241" s="161"/>
      <c r="V241" s="161"/>
      <c r="W241" s="161"/>
      <c r="X241" s="161"/>
      <c r="Y241" s="161"/>
      <c r="Z241" s="161"/>
      <c r="AA241" s="161"/>
      <c r="AB241" s="161"/>
      <c r="AC241" s="161"/>
      <c r="AD241" s="161"/>
      <c r="AE241" s="161"/>
      <c r="AF241" s="161"/>
      <c r="AG241" s="161"/>
    </row>
    <row r="242" spans="1:33" ht="15" customHeight="1">
      <c r="A242" s="161"/>
      <c r="B242" s="161"/>
      <c r="C242" s="161"/>
      <c r="D242" s="161"/>
      <c r="E242" s="161"/>
      <c r="F242" s="161"/>
      <c r="G242" s="161"/>
      <c r="H242" s="161"/>
      <c r="I242" s="161"/>
      <c r="J242" s="161"/>
      <c r="K242" s="161"/>
      <c r="L242" s="161"/>
      <c r="M242" s="161"/>
      <c r="N242" s="161"/>
      <c r="O242" s="161"/>
      <c r="P242" s="161"/>
      <c r="Q242" s="161"/>
      <c r="R242" s="161"/>
      <c r="S242" s="161"/>
      <c r="T242" s="161"/>
      <c r="U242" s="161"/>
      <c r="V242" s="161"/>
      <c r="W242" s="161"/>
      <c r="X242" s="161"/>
      <c r="Y242" s="161"/>
      <c r="Z242" s="161"/>
      <c r="AA242" s="161"/>
      <c r="AB242" s="161"/>
      <c r="AC242" s="161"/>
      <c r="AD242" s="161"/>
      <c r="AE242" s="161"/>
      <c r="AF242" s="161"/>
      <c r="AG242" s="161"/>
    </row>
    <row r="243" spans="1:33" ht="15" customHeight="1">
      <c r="A243" s="161"/>
      <c r="B243" s="161"/>
      <c r="C243" s="161"/>
      <c r="D243" s="161"/>
      <c r="E243" s="161"/>
      <c r="F243" s="161"/>
      <c r="G243" s="161"/>
      <c r="H243" s="161"/>
      <c r="I243" s="161"/>
      <c r="J243" s="161"/>
      <c r="K243" s="161"/>
      <c r="L243" s="161"/>
      <c r="M243" s="161"/>
      <c r="N243" s="161"/>
      <c r="O243" s="161"/>
      <c r="P243" s="161"/>
      <c r="Q243" s="161"/>
      <c r="R243" s="161"/>
      <c r="S243" s="161"/>
      <c r="T243" s="161"/>
      <c r="U243" s="161"/>
      <c r="V243" s="161"/>
      <c r="W243" s="161"/>
      <c r="X243" s="161"/>
      <c r="Y243" s="161"/>
      <c r="Z243" s="161"/>
      <c r="AA243" s="161"/>
      <c r="AB243" s="161"/>
      <c r="AC243" s="161"/>
      <c r="AD243" s="161"/>
      <c r="AE243" s="161"/>
      <c r="AF243" s="161"/>
      <c r="AG243" s="161"/>
    </row>
    <row r="244" spans="1:33" ht="15" customHeight="1">
      <c r="A244" s="161"/>
      <c r="B244" s="161"/>
      <c r="C244" s="161"/>
      <c r="D244" s="161"/>
      <c r="E244" s="161"/>
      <c r="F244" s="161"/>
      <c r="G244" s="161"/>
      <c r="H244" s="161"/>
      <c r="I244" s="161"/>
      <c r="J244" s="161"/>
      <c r="K244" s="161"/>
      <c r="L244" s="161"/>
      <c r="M244" s="161"/>
      <c r="N244" s="161"/>
      <c r="O244" s="161"/>
      <c r="P244" s="161"/>
      <c r="Q244" s="161"/>
      <c r="R244" s="161"/>
      <c r="S244" s="161"/>
      <c r="T244" s="161"/>
      <c r="U244" s="161"/>
      <c r="V244" s="161"/>
      <c r="W244" s="161"/>
      <c r="X244" s="161"/>
      <c r="Y244" s="161"/>
      <c r="Z244" s="161"/>
      <c r="AA244" s="161"/>
      <c r="AB244" s="161"/>
      <c r="AC244" s="161"/>
      <c r="AD244" s="161"/>
      <c r="AE244" s="161"/>
      <c r="AF244" s="161"/>
      <c r="AG244" s="161"/>
    </row>
    <row r="245" spans="1:33" ht="15" customHeight="1">
      <c r="A245" s="161"/>
      <c r="B245" s="161"/>
      <c r="C245" s="161"/>
      <c r="D245" s="161"/>
      <c r="E245" s="161"/>
      <c r="F245" s="161"/>
      <c r="G245" s="161"/>
      <c r="H245" s="161"/>
      <c r="I245" s="161"/>
      <c r="J245" s="161"/>
      <c r="K245" s="161"/>
      <c r="L245" s="161"/>
      <c r="M245" s="161"/>
      <c r="N245" s="161"/>
      <c r="O245" s="161"/>
      <c r="P245" s="161"/>
      <c r="Q245" s="161"/>
      <c r="R245" s="161"/>
      <c r="S245" s="161"/>
      <c r="T245" s="161"/>
      <c r="U245" s="161"/>
      <c r="V245" s="161"/>
      <c r="W245" s="161"/>
      <c r="X245" s="161"/>
      <c r="Y245" s="161"/>
      <c r="Z245" s="161"/>
      <c r="AA245" s="161"/>
      <c r="AB245" s="161"/>
      <c r="AC245" s="161"/>
      <c r="AD245" s="161"/>
      <c r="AE245" s="161"/>
      <c r="AF245" s="161"/>
      <c r="AG245" s="161"/>
    </row>
    <row r="246" spans="1:33" ht="15" customHeight="1">
      <c r="A246" s="161"/>
      <c r="B246" s="161"/>
      <c r="C246" s="161"/>
      <c r="D246" s="161"/>
      <c r="E246" s="161"/>
      <c r="F246" s="161"/>
      <c r="G246" s="161"/>
      <c r="H246" s="161"/>
      <c r="I246" s="161"/>
      <c r="J246" s="161"/>
      <c r="K246" s="161"/>
      <c r="L246" s="161"/>
      <c r="M246" s="161"/>
      <c r="N246" s="161"/>
      <c r="O246" s="161"/>
      <c r="P246" s="161"/>
      <c r="Q246" s="161"/>
      <c r="R246" s="161"/>
      <c r="S246" s="161"/>
      <c r="T246" s="161"/>
      <c r="U246" s="161"/>
      <c r="V246" s="161"/>
      <c r="W246" s="161"/>
      <c r="X246" s="161"/>
      <c r="Y246" s="161"/>
      <c r="Z246" s="161"/>
      <c r="AA246" s="161"/>
      <c r="AB246" s="161"/>
      <c r="AC246" s="161"/>
      <c r="AD246" s="161"/>
      <c r="AE246" s="161"/>
      <c r="AF246" s="161"/>
      <c r="AG246" s="161"/>
    </row>
    <row r="247" spans="1:33" ht="15" customHeight="1">
      <c r="A247" s="161"/>
      <c r="B247" s="161"/>
      <c r="C247" s="161"/>
      <c r="D247" s="161"/>
      <c r="E247" s="161"/>
      <c r="F247" s="161"/>
      <c r="G247" s="161"/>
      <c r="H247" s="161"/>
      <c r="I247" s="161"/>
      <c r="J247" s="161"/>
      <c r="K247" s="161"/>
      <c r="L247" s="161"/>
      <c r="M247" s="161"/>
      <c r="N247" s="161"/>
      <c r="O247" s="161"/>
      <c r="P247" s="161"/>
      <c r="Q247" s="161"/>
      <c r="R247" s="161"/>
      <c r="S247" s="161"/>
      <c r="T247" s="161"/>
      <c r="U247" s="161"/>
      <c r="V247" s="161"/>
      <c r="W247" s="161"/>
      <c r="X247" s="161"/>
      <c r="Y247" s="161"/>
      <c r="Z247" s="161"/>
      <c r="AA247" s="161"/>
      <c r="AB247" s="161"/>
      <c r="AC247" s="161"/>
      <c r="AD247" s="161"/>
      <c r="AE247" s="161"/>
      <c r="AF247" s="161"/>
      <c r="AG247" s="161"/>
    </row>
    <row r="248" spans="1:33" ht="15" customHeight="1">
      <c r="A248" s="161"/>
      <c r="B248" s="161"/>
      <c r="C248" s="161"/>
      <c r="D248" s="161"/>
      <c r="E248" s="161"/>
      <c r="F248" s="161"/>
      <c r="G248" s="161"/>
      <c r="H248" s="161"/>
      <c r="I248" s="161"/>
      <c r="J248" s="161"/>
      <c r="K248" s="161"/>
      <c r="L248" s="161"/>
      <c r="M248" s="161"/>
      <c r="N248" s="161"/>
      <c r="O248" s="161"/>
      <c r="P248" s="161"/>
      <c r="Q248" s="161"/>
      <c r="R248" s="161"/>
      <c r="S248" s="161"/>
      <c r="T248" s="161"/>
      <c r="U248" s="161"/>
      <c r="V248" s="161"/>
      <c r="W248" s="161"/>
      <c r="X248" s="161"/>
      <c r="Y248" s="161"/>
      <c r="Z248" s="161"/>
      <c r="AA248" s="161"/>
      <c r="AB248" s="161"/>
      <c r="AC248" s="161"/>
      <c r="AD248" s="161"/>
      <c r="AE248" s="161"/>
      <c r="AF248" s="161"/>
      <c r="AG248" s="161"/>
    </row>
    <row r="249" spans="1:33" ht="15" customHeight="1">
      <c r="A249" s="161"/>
      <c r="B249" s="161"/>
      <c r="C249" s="161"/>
      <c r="D249" s="161"/>
      <c r="E249" s="161"/>
      <c r="F249" s="161"/>
      <c r="G249" s="161"/>
      <c r="H249" s="161"/>
      <c r="I249" s="161"/>
      <c r="J249" s="161"/>
      <c r="K249" s="161"/>
      <c r="L249" s="161"/>
      <c r="M249" s="161"/>
      <c r="N249" s="161"/>
      <c r="O249" s="161"/>
      <c r="P249" s="161"/>
      <c r="Q249" s="161"/>
      <c r="R249" s="161"/>
      <c r="S249" s="161"/>
      <c r="T249" s="161"/>
      <c r="U249" s="161"/>
      <c r="V249" s="161"/>
      <c r="W249" s="161"/>
      <c r="X249" s="161"/>
      <c r="Y249" s="161"/>
      <c r="Z249" s="161"/>
      <c r="AA249" s="161"/>
      <c r="AB249" s="161"/>
      <c r="AC249" s="161"/>
      <c r="AD249" s="161"/>
      <c r="AE249" s="161"/>
      <c r="AF249" s="161"/>
      <c r="AG249" s="161"/>
    </row>
    <row r="250" spans="1:33" ht="15" customHeight="1">
      <c r="A250" s="161"/>
      <c r="B250" s="161"/>
      <c r="C250" s="161"/>
      <c r="D250" s="161"/>
      <c r="E250" s="161"/>
      <c r="F250" s="161"/>
      <c r="G250" s="161"/>
      <c r="H250" s="161"/>
      <c r="I250" s="161"/>
      <c r="J250" s="161"/>
      <c r="K250" s="161"/>
      <c r="L250" s="161"/>
      <c r="M250" s="161"/>
      <c r="N250" s="161"/>
      <c r="O250" s="161"/>
      <c r="P250" s="161"/>
      <c r="Q250" s="161"/>
      <c r="R250" s="161"/>
      <c r="S250" s="161"/>
      <c r="T250" s="161"/>
      <c r="U250" s="161"/>
      <c r="V250" s="161"/>
      <c r="W250" s="161"/>
      <c r="X250" s="161"/>
      <c r="Y250" s="161"/>
      <c r="Z250" s="161"/>
      <c r="AA250" s="161"/>
      <c r="AB250" s="161"/>
      <c r="AC250" s="161"/>
      <c r="AD250" s="161"/>
      <c r="AE250" s="161"/>
      <c r="AF250" s="161"/>
      <c r="AG250" s="161"/>
    </row>
    <row r="251" spans="1:33" ht="15" customHeight="1">
      <c r="A251" s="161"/>
      <c r="B251" s="161"/>
      <c r="C251" s="161"/>
      <c r="D251" s="161"/>
      <c r="E251" s="161"/>
      <c r="F251" s="161"/>
      <c r="G251" s="161"/>
      <c r="H251" s="161"/>
      <c r="I251" s="161"/>
      <c r="J251" s="161"/>
      <c r="K251" s="161"/>
      <c r="L251" s="161"/>
      <c r="M251" s="161"/>
      <c r="N251" s="161"/>
      <c r="O251" s="161"/>
      <c r="P251" s="161"/>
      <c r="Q251" s="161"/>
      <c r="R251" s="161"/>
      <c r="S251" s="161"/>
      <c r="T251" s="161"/>
      <c r="U251" s="161"/>
      <c r="V251" s="161"/>
      <c r="W251" s="161"/>
      <c r="X251" s="161"/>
      <c r="Y251" s="161"/>
      <c r="Z251" s="161"/>
      <c r="AA251" s="161"/>
      <c r="AB251" s="161"/>
      <c r="AC251" s="161"/>
      <c r="AD251" s="161"/>
      <c r="AE251" s="161"/>
      <c r="AF251" s="161"/>
      <c r="AG251" s="161"/>
    </row>
    <row r="252" spans="1:33" ht="15" customHeight="1">
      <c r="A252" s="161"/>
      <c r="B252" s="161"/>
      <c r="C252" s="161"/>
      <c r="D252" s="161"/>
      <c r="E252" s="161"/>
      <c r="F252" s="161"/>
      <c r="G252" s="161"/>
      <c r="H252" s="161"/>
      <c r="I252" s="161"/>
      <c r="J252" s="161"/>
      <c r="K252" s="161"/>
      <c r="L252" s="161"/>
      <c r="M252" s="161"/>
      <c r="N252" s="161"/>
      <c r="O252" s="161"/>
      <c r="P252" s="161"/>
      <c r="Q252" s="161"/>
      <c r="R252" s="161"/>
      <c r="S252" s="161"/>
      <c r="T252" s="161"/>
      <c r="U252" s="161"/>
      <c r="V252" s="161"/>
      <c r="W252" s="161"/>
      <c r="X252" s="161"/>
      <c r="Y252" s="161"/>
      <c r="Z252" s="161"/>
      <c r="AA252" s="161"/>
      <c r="AB252" s="161"/>
      <c r="AC252" s="161"/>
      <c r="AD252" s="161"/>
      <c r="AE252" s="161"/>
      <c r="AF252" s="161"/>
      <c r="AG252" s="161"/>
    </row>
    <row r="253" spans="1:33" ht="15" customHeight="1">
      <c r="A253" s="161"/>
      <c r="B253" s="161"/>
      <c r="C253" s="161"/>
      <c r="D253" s="161"/>
      <c r="E253" s="161"/>
      <c r="F253" s="161"/>
      <c r="G253" s="161"/>
      <c r="H253" s="161"/>
      <c r="I253" s="161"/>
      <c r="J253" s="161"/>
      <c r="K253" s="161"/>
      <c r="L253" s="161"/>
      <c r="M253" s="161"/>
      <c r="N253" s="161"/>
      <c r="O253" s="161"/>
      <c r="P253" s="161"/>
      <c r="Q253" s="161"/>
      <c r="R253" s="161"/>
      <c r="S253" s="161"/>
      <c r="T253" s="161"/>
      <c r="U253" s="161"/>
      <c r="V253" s="161"/>
      <c r="W253" s="161"/>
      <c r="X253" s="161"/>
      <c r="Y253" s="161"/>
      <c r="Z253" s="161"/>
      <c r="AA253" s="161"/>
      <c r="AB253" s="161"/>
      <c r="AC253" s="161"/>
      <c r="AD253" s="161"/>
      <c r="AE253" s="161"/>
      <c r="AF253" s="161"/>
      <c r="AG253" s="161"/>
    </row>
    <row r="254" spans="1:33" ht="15" customHeight="1">
      <c r="A254" s="161"/>
      <c r="B254" s="161"/>
      <c r="C254" s="161"/>
      <c r="D254" s="161"/>
      <c r="E254" s="161"/>
      <c r="F254" s="161"/>
      <c r="G254" s="161"/>
      <c r="H254" s="161"/>
      <c r="I254" s="161"/>
      <c r="J254" s="161"/>
      <c r="K254" s="161"/>
      <c r="L254" s="161"/>
      <c r="M254" s="161"/>
      <c r="N254" s="161"/>
      <c r="O254" s="161"/>
      <c r="P254" s="161"/>
      <c r="Q254" s="161"/>
      <c r="R254" s="161"/>
      <c r="S254" s="161"/>
      <c r="T254" s="161"/>
      <c r="U254" s="161"/>
      <c r="V254" s="161"/>
      <c r="W254" s="161"/>
      <c r="X254" s="161"/>
      <c r="Y254" s="161"/>
      <c r="Z254" s="161"/>
      <c r="AA254" s="161"/>
      <c r="AB254" s="161"/>
      <c r="AC254" s="161"/>
      <c r="AD254" s="161"/>
      <c r="AE254" s="161"/>
      <c r="AF254" s="161"/>
      <c r="AG254" s="161"/>
    </row>
    <row r="255" spans="1:33" ht="15" customHeight="1">
      <c r="A255" s="161"/>
      <c r="B255" s="161"/>
      <c r="C255" s="161"/>
      <c r="D255" s="161"/>
      <c r="E255" s="161"/>
      <c r="F255" s="161"/>
      <c r="G255" s="161"/>
      <c r="H255" s="161"/>
      <c r="I255" s="161"/>
      <c r="J255" s="161"/>
      <c r="K255" s="161"/>
      <c r="L255" s="161"/>
      <c r="M255" s="161"/>
      <c r="N255" s="161"/>
      <c r="O255" s="161"/>
      <c r="P255" s="161"/>
      <c r="Q255" s="161"/>
      <c r="R255" s="161"/>
      <c r="S255" s="161"/>
      <c r="T255" s="161"/>
      <c r="U255" s="161"/>
      <c r="V255" s="161"/>
      <c r="W255" s="161"/>
      <c r="X255" s="161"/>
      <c r="Y255" s="161"/>
      <c r="Z255" s="161"/>
      <c r="AA255" s="161"/>
      <c r="AB255" s="161"/>
      <c r="AC255" s="161"/>
      <c r="AD255" s="161"/>
      <c r="AE255" s="161"/>
      <c r="AF255" s="161"/>
      <c r="AG255" s="161"/>
    </row>
    <row r="256" spans="1:33" ht="15" customHeight="1">
      <c r="A256" s="161"/>
      <c r="B256" s="161"/>
      <c r="C256" s="161"/>
      <c r="D256" s="161"/>
      <c r="E256" s="161"/>
      <c r="F256" s="161"/>
      <c r="G256" s="161"/>
      <c r="H256" s="161"/>
      <c r="I256" s="161"/>
      <c r="J256" s="161"/>
      <c r="K256" s="161"/>
      <c r="L256" s="161"/>
      <c r="M256" s="161"/>
      <c r="N256" s="161"/>
      <c r="O256" s="161"/>
      <c r="P256" s="161"/>
      <c r="Q256" s="161"/>
      <c r="R256" s="161"/>
      <c r="S256" s="161"/>
      <c r="T256" s="161"/>
      <c r="U256" s="161"/>
      <c r="V256" s="161"/>
      <c r="W256" s="161"/>
      <c r="X256" s="161"/>
      <c r="Y256" s="161"/>
      <c r="Z256" s="161"/>
      <c r="AA256" s="161"/>
      <c r="AB256" s="161"/>
      <c r="AC256" s="161"/>
      <c r="AD256" s="161"/>
      <c r="AE256" s="161"/>
      <c r="AF256" s="161"/>
      <c r="AG256" s="161"/>
    </row>
    <row r="257" spans="1:33" ht="15" customHeight="1">
      <c r="A257" s="161"/>
      <c r="B257" s="161"/>
      <c r="C257" s="161"/>
      <c r="D257" s="161"/>
      <c r="E257" s="161"/>
      <c r="F257" s="161"/>
      <c r="G257" s="161"/>
      <c r="H257" s="161"/>
      <c r="I257" s="161"/>
      <c r="J257" s="161"/>
      <c r="K257" s="161"/>
      <c r="L257" s="161"/>
      <c r="M257" s="161"/>
      <c r="N257" s="161"/>
      <c r="O257" s="161"/>
      <c r="P257" s="161"/>
      <c r="Q257" s="161"/>
      <c r="R257" s="161"/>
      <c r="S257" s="161"/>
      <c r="T257" s="161"/>
      <c r="U257" s="161"/>
      <c r="V257" s="161"/>
      <c r="W257" s="161"/>
      <c r="X257" s="161"/>
      <c r="Y257" s="161"/>
      <c r="Z257" s="161"/>
      <c r="AA257" s="161"/>
      <c r="AB257" s="161"/>
      <c r="AC257" s="161"/>
      <c r="AD257" s="161"/>
      <c r="AE257" s="161"/>
      <c r="AF257" s="161"/>
      <c r="AG257" s="161"/>
    </row>
    <row r="258" spans="1:33" ht="15" customHeight="1">
      <c r="A258" s="161"/>
      <c r="B258" s="161"/>
      <c r="C258" s="161"/>
      <c r="D258" s="161"/>
      <c r="E258" s="161"/>
      <c r="F258" s="161"/>
      <c r="G258" s="161"/>
      <c r="H258" s="161"/>
      <c r="I258" s="161"/>
      <c r="J258" s="161"/>
      <c r="K258" s="161"/>
      <c r="L258" s="161"/>
      <c r="M258" s="161"/>
      <c r="N258" s="161"/>
      <c r="O258" s="161"/>
      <c r="P258" s="161"/>
      <c r="Q258" s="161"/>
      <c r="R258" s="161"/>
      <c r="S258" s="161"/>
      <c r="T258" s="161"/>
      <c r="U258" s="161"/>
      <c r="V258" s="161"/>
      <c r="W258" s="161"/>
      <c r="X258" s="161"/>
      <c r="Y258" s="161"/>
      <c r="Z258" s="161"/>
      <c r="AA258" s="161"/>
      <c r="AB258" s="161"/>
      <c r="AC258" s="161"/>
      <c r="AD258" s="161"/>
      <c r="AE258" s="161"/>
      <c r="AF258" s="161"/>
      <c r="AG258" s="161"/>
    </row>
    <row r="259" spans="1:33" ht="15" customHeight="1">
      <c r="A259" s="161"/>
      <c r="B259" s="161"/>
      <c r="C259" s="161"/>
      <c r="D259" s="161"/>
      <c r="E259" s="161"/>
      <c r="F259" s="161"/>
      <c r="G259" s="161"/>
      <c r="H259" s="161"/>
      <c r="I259" s="161"/>
      <c r="J259" s="161"/>
      <c r="K259" s="161"/>
      <c r="L259" s="161"/>
      <c r="M259" s="161"/>
      <c r="N259" s="161"/>
      <c r="O259" s="161"/>
      <c r="P259" s="161"/>
      <c r="Q259" s="161"/>
      <c r="R259" s="161"/>
      <c r="S259" s="161"/>
      <c r="T259" s="161"/>
      <c r="U259" s="161"/>
      <c r="V259" s="161"/>
      <c r="W259" s="161"/>
      <c r="X259" s="161"/>
      <c r="Y259" s="161"/>
      <c r="Z259" s="161"/>
      <c r="AA259" s="161"/>
      <c r="AB259" s="161"/>
      <c r="AC259" s="161"/>
      <c r="AD259" s="161"/>
      <c r="AE259" s="161"/>
      <c r="AF259" s="161"/>
      <c r="AG259" s="161"/>
    </row>
    <row r="260" spans="1:33" ht="15" customHeight="1">
      <c r="A260" s="161"/>
      <c r="B260" s="161"/>
      <c r="C260" s="161"/>
      <c r="D260" s="161"/>
      <c r="E260" s="161"/>
      <c r="F260" s="161"/>
      <c r="G260" s="161"/>
      <c r="H260" s="161"/>
      <c r="I260" s="161"/>
      <c r="J260" s="161"/>
      <c r="K260" s="161"/>
      <c r="L260" s="161"/>
      <c r="M260" s="161"/>
      <c r="N260" s="161"/>
      <c r="O260" s="161"/>
      <c r="P260" s="161"/>
      <c r="Q260" s="161"/>
      <c r="R260" s="161"/>
      <c r="S260" s="161"/>
      <c r="T260" s="161"/>
      <c r="U260" s="161"/>
      <c r="V260" s="161"/>
      <c r="W260" s="161"/>
      <c r="X260" s="161"/>
      <c r="Y260" s="161"/>
      <c r="Z260" s="161"/>
      <c r="AA260" s="161"/>
      <c r="AB260" s="161"/>
      <c r="AC260" s="161"/>
      <c r="AD260" s="161"/>
      <c r="AE260" s="161"/>
      <c r="AF260" s="161"/>
      <c r="AG260" s="161"/>
    </row>
    <row r="261" spans="1:33" ht="15" customHeight="1">
      <c r="A261" s="161"/>
      <c r="B261" s="161"/>
      <c r="C261" s="161"/>
      <c r="D261" s="161"/>
      <c r="E261" s="161"/>
      <c r="F261" s="161"/>
      <c r="G261" s="161"/>
      <c r="H261" s="161"/>
      <c r="I261" s="161"/>
      <c r="J261" s="161"/>
      <c r="K261" s="161"/>
      <c r="L261" s="161"/>
      <c r="M261" s="161"/>
      <c r="N261" s="161"/>
      <c r="O261" s="161"/>
      <c r="P261" s="161"/>
      <c r="Q261" s="161"/>
      <c r="R261" s="161"/>
      <c r="S261" s="161"/>
      <c r="T261" s="161"/>
      <c r="U261" s="161"/>
      <c r="V261" s="161"/>
      <c r="W261" s="161"/>
      <c r="X261" s="161"/>
      <c r="Y261" s="161"/>
      <c r="Z261" s="161"/>
      <c r="AA261" s="161"/>
      <c r="AB261" s="161"/>
      <c r="AC261" s="161"/>
      <c r="AD261" s="161"/>
      <c r="AE261" s="161"/>
      <c r="AF261" s="161"/>
      <c r="AG261" s="161"/>
    </row>
    <row r="262" spans="1:33" ht="15" customHeight="1">
      <c r="A262" s="161"/>
      <c r="B262" s="161"/>
      <c r="C262" s="161"/>
      <c r="D262" s="161"/>
      <c r="E262" s="161"/>
      <c r="F262" s="161"/>
      <c r="G262" s="161"/>
      <c r="H262" s="161"/>
      <c r="I262" s="161"/>
      <c r="J262" s="161"/>
      <c r="K262" s="161"/>
      <c r="L262" s="161"/>
      <c r="M262" s="161"/>
      <c r="N262" s="161"/>
    </row>
    <row r="263" spans="1:33" ht="15" customHeight="1">
      <c r="A263" s="161"/>
      <c r="B263" s="161"/>
      <c r="C263" s="161"/>
      <c r="D263" s="161"/>
      <c r="E263" s="161"/>
      <c r="F263" s="161"/>
      <c r="G263" s="161"/>
      <c r="H263" s="161"/>
      <c r="I263" s="161"/>
      <c r="J263" s="161"/>
      <c r="K263" s="161"/>
      <c r="L263" s="161"/>
      <c r="M263" s="161"/>
    </row>
    <row r="264" spans="1:33" ht="15" customHeight="1">
      <c r="A264" s="161"/>
      <c r="B264" s="161"/>
      <c r="C264" s="161"/>
      <c r="D264" s="161"/>
      <c r="E264" s="161"/>
      <c r="F264" s="161"/>
      <c r="G264" s="161"/>
      <c r="H264" s="161"/>
      <c r="I264" s="161"/>
      <c r="J264" s="161"/>
      <c r="K264" s="161"/>
      <c r="L264" s="161"/>
      <c r="M264" s="161"/>
    </row>
    <row r="265" spans="1:33" ht="15" customHeight="1">
      <c r="A265" s="161"/>
      <c r="B265" s="161"/>
      <c r="C265" s="161"/>
      <c r="D265" s="161"/>
      <c r="E265" s="161"/>
      <c r="F265" s="161"/>
      <c r="G265" s="161"/>
      <c r="H265" s="161"/>
      <c r="I265" s="161"/>
      <c r="J265" s="161"/>
      <c r="K265" s="161"/>
      <c r="L265" s="161"/>
      <c r="M265" s="161"/>
    </row>
    <row r="266" spans="1:33" ht="15" customHeight="1">
      <c r="A266" s="161"/>
      <c r="B266" s="161"/>
      <c r="C266" s="161"/>
      <c r="D266" s="161"/>
      <c r="E266" s="161"/>
      <c r="F266" s="161"/>
      <c r="G266" s="161"/>
      <c r="H266" s="161"/>
      <c r="I266" s="161"/>
      <c r="J266" s="161"/>
      <c r="K266" s="161"/>
      <c r="L266" s="161"/>
      <c r="M266" s="161"/>
    </row>
    <row r="267" spans="1:33" ht="15" customHeight="1">
      <c r="A267" s="161"/>
      <c r="B267" s="161"/>
      <c r="C267" s="161"/>
      <c r="D267" s="161"/>
      <c r="E267" s="161"/>
      <c r="F267" s="161"/>
      <c r="G267" s="161"/>
      <c r="H267" s="161"/>
      <c r="I267" s="161"/>
      <c r="J267" s="161"/>
      <c r="K267" s="161"/>
      <c r="L267" s="161"/>
      <c r="M267" s="161"/>
    </row>
    <row r="268" spans="1:33" ht="15" customHeight="1">
      <c r="A268" s="161"/>
      <c r="B268" s="161"/>
      <c r="C268" s="161"/>
      <c r="D268" s="161"/>
      <c r="E268" s="161"/>
      <c r="F268" s="161"/>
      <c r="G268" s="161"/>
      <c r="H268" s="161"/>
      <c r="I268" s="161"/>
      <c r="J268" s="161"/>
      <c r="K268" s="161"/>
      <c r="L268" s="161"/>
      <c r="M268" s="161"/>
    </row>
    <row r="269" spans="1:33" ht="15" customHeight="1">
      <c r="A269" s="161"/>
      <c r="B269" s="161"/>
      <c r="C269" s="161"/>
      <c r="D269" s="161"/>
      <c r="E269" s="161"/>
      <c r="F269" s="161"/>
      <c r="G269" s="161"/>
      <c r="H269" s="161"/>
      <c r="I269" s="161"/>
      <c r="J269" s="161"/>
      <c r="K269" s="161"/>
      <c r="L269" s="161"/>
      <c r="M269" s="161"/>
    </row>
    <row r="270" spans="1:33" ht="15" customHeight="1">
      <c r="A270" s="161"/>
      <c r="B270" s="161"/>
      <c r="C270" s="161"/>
      <c r="D270" s="161"/>
      <c r="E270" s="161"/>
      <c r="F270" s="161"/>
      <c r="G270" s="161"/>
      <c r="H270" s="161"/>
      <c r="I270" s="161"/>
      <c r="J270" s="161"/>
      <c r="K270" s="161"/>
      <c r="L270" s="161"/>
      <c r="M270" s="161"/>
    </row>
    <row r="271" spans="1:33" ht="15" customHeight="1">
      <c r="A271" s="161"/>
      <c r="B271" s="161"/>
      <c r="C271" s="161"/>
      <c r="D271" s="161"/>
      <c r="E271" s="161"/>
      <c r="F271" s="161"/>
      <c r="G271" s="161"/>
      <c r="H271" s="161"/>
      <c r="I271" s="161"/>
      <c r="J271" s="161"/>
      <c r="K271" s="161"/>
      <c r="L271" s="161"/>
      <c r="M271" s="161"/>
    </row>
    <row r="272" spans="1:33" ht="15" customHeight="1">
      <c r="A272" s="161"/>
      <c r="B272" s="161"/>
      <c r="C272" s="161"/>
      <c r="D272" s="161"/>
      <c r="E272" s="161"/>
      <c r="F272" s="161"/>
      <c r="G272" s="161"/>
      <c r="H272" s="161"/>
      <c r="I272" s="161"/>
      <c r="J272" s="161"/>
      <c r="K272" s="161"/>
      <c r="L272" s="161"/>
      <c r="M272" s="161"/>
    </row>
    <row r="273" spans="1:13" ht="15" customHeight="1">
      <c r="A273" s="161"/>
      <c r="B273" s="161"/>
      <c r="C273" s="161"/>
      <c r="D273" s="161"/>
      <c r="E273" s="161"/>
      <c r="F273" s="161"/>
      <c r="G273" s="161"/>
      <c r="H273" s="161"/>
      <c r="I273" s="161"/>
      <c r="J273" s="161"/>
      <c r="K273" s="161"/>
      <c r="L273" s="161"/>
      <c r="M273" s="161"/>
    </row>
    <row r="274" spans="1:13" ht="15" customHeight="1">
      <c r="A274" s="161"/>
      <c r="B274" s="161"/>
      <c r="C274" s="161"/>
      <c r="D274" s="161"/>
      <c r="E274" s="161"/>
      <c r="F274" s="161"/>
      <c r="G274" s="161"/>
      <c r="H274" s="161"/>
      <c r="I274" s="161"/>
      <c r="J274" s="161"/>
      <c r="K274" s="161"/>
      <c r="L274" s="161"/>
      <c r="M274" s="161"/>
    </row>
    <row r="275" spans="1:13" ht="15" customHeight="1">
      <c r="A275" s="161"/>
      <c r="B275" s="161"/>
      <c r="C275" s="161"/>
      <c r="D275" s="161"/>
      <c r="E275" s="161"/>
      <c r="F275" s="161"/>
      <c r="G275" s="161"/>
      <c r="H275" s="161"/>
      <c r="I275" s="161"/>
      <c r="J275" s="161"/>
      <c r="K275" s="161"/>
      <c r="L275" s="161"/>
      <c r="M275" s="161"/>
    </row>
    <row r="276" spans="1:13" ht="15" customHeight="1">
      <c r="A276" s="161"/>
      <c r="B276" s="161"/>
      <c r="C276" s="161"/>
      <c r="D276" s="161"/>
      <c r="E276" s="161"/>
      <c r="F276" s="161"/>
      <c r="G276" s="161"/>
      <c r="H276" s="161"/>
      <c r="I276" s="161"/>
      <c r="J276" s="161"/>
      <c r="K276" s="161"/>
      <c r="L276" s="161"/>
      <c r="M276" s="161"/>
    </row>
    <row r="277" spans="1:13" ht="15" customHeight="1">
      <c r="A277" s="161"/>
      <c r="B277" s="161"/>
      <c r="C277" s="161"/>
      <c r="D277" s="161"/>
      <c r="E277" s="161"/>
      <c r="F277" s="161"/>
      <c r="G277" s="161"/>
      <c r="H277" s="161"/>
      <c r="I277" s="161"/>
      <c r="J277" s="161"/>
      <c r="K277" s="161"/>
      <c r="L277" s="161"/>
      <c r="M277" s="161"/>
    </row>
    <row r="278" spans="1:13" ht="15" customHeight="1">
      <c r="A278" s="161"/>
      <c r="B278" s="161"/>
      <c r="C278" s="161"/>
      <c r="D278" s="161"/>
      <c r="E278" s="161"/>
      <c r="F278" s="161"/>
      <c r="G278" s="161"/>
      <c r="H278" s="161"/>
      <c r="I278" s="161"/>
      <c r="J278" s="161"/>
      <c r="K278" s="161"/>
      <c r="L278" s="161"/>
      <c r="M278" s="161"/>
    </row>
    <row r="279" spans="1:13" ht="15" customHeight="1">
      <c r="A279" s="161"/>
      <c r="B279" s="161"/>
      <c r="C279" s="161"/>
      <c r="D279" s="161"/>
      <c r="E279" s="161"/>
      <c r="F279" s="161"/>
      <c r="G279" s="161"/>
      <c r="H279" s="161"/>
      <c r="I279" s="161"/>
      <c r="J279" s="161"/>
      <c r="K279" s="161"/>
      <c r="L279" s="161"/>
      <c r="M279" s="161"/>
    </row>
    <row r="280" spans="1:13" ht="15" customHeight="1">
      <c r="A280" s="161"/>
      <c r="B280" s="161"/>
      <c r="C280" s="161"/>
      <c r="D280" s="161"/>
      <c r="E280" s="161"/>
      <c r="F280" s="161"/>
      <c r="G280" s="161"/>
      <c r="H280" s="161"/>
      <c r="I280" s="161"/>
      <c r="J280" s="161"/>
      <c r="K280" s="161"/>
      <c r="L280" s="161"/>
      <c r="M280" s="161"/>
    </row>
    <row r="281" spans="1:13" ht="15" customHeight="1">
      <c r="A281" s="161"/>
      <c r="B281" s="161"/>
      <c r="C281" s="161"/>
      <c r="D281" s="161"/>
      <c r="E281" s="161"/>
      <c r="F281" s="161"/>
      <c r="G281" s="161"/>
      <c r="H281" s="161"/>
      <c r="I281" s="161"/>
      <c r="J281" s="161"/>
      <c r="K281" s="161"/>
      <c r="L281" s="161"/>
      <c r="M281" s="161"/>
    </row>
    <row r="282" spans="1:13" ht="15" customHeight="1">
      <c r="A282" s="161"/>
      <c r="B282" s="161"/>
      <c r="C282" s="161"/>
      <c r="D282" s="161"/>
      <c r="E282" s="161"/>
      <c r="F282" s="161"/>
      <c r="G282" s="161"/>
      <c r="H282" s="161"/>
      <c r="I282" s="161"/>
      <c r="J282" s="161"/>
      <c r="K282" s="161"/>
      <c r="L282" s="161"/>
      <c r="M282" s="161"/>
    </row>
    <row r="283" spans="1:13" ht="15" customHeight="1">
      <c r="A283" s="161"/>
      <c r="B283" s="161"/>
      <c r="C283" s="161"/>
      <c r="D283" s="161"/>
      <c r="E283" s="161"/>
      <c r="F283" s="161"/>
      <c r="G283" s="161"/>
      <c r="H283" s="161"/>
      <c r="I283" s="161"/>
      <c r="J283" s="161"/>
      <c r="K283" s="161"/>
      <c r="L283" s="161"/>
      <c r="M283" s="161"/>
    </row>
    <row r="284" spans="1:13" ht="15" customHeight="1">
      <c r="A284" s="161"/>
      <c r="B284" s="161"/>
      <c r="C284" s="161"/>
      <c r="D284" s="161"/>
      <c r="E284" s="161"/>
      <c r="F284" s="161"/>
      <c r="G284" s="161"/>
      <c r="H284" s="161"/>
      <c r="I284" s="161"/>
      <c r="J284" s="161"/>
      <c r="K284" s="161"/>
      <c r="L284" s="161"/>
      <c r="M284" s="161"/>
    </row>
    <row r="285" spans="1:13" ht="15" customHeight="1">
      <c r="A285" s="161"/>
      <c r="B285" s="161"/>
      <c r="C285" s="161"/>
      <c r="D285" s="161"/>
      <c r="E285" s="161"/>
      <c r="F285" s="161"/>
      <c r="G285" s="161"/>
      <c r="H285" s="161"/>
      <c r="I285" s="161"/>
      <c r="J285" s="161"/>
      <c r="K285" s="161"/>
      <c r="L285" s="161"/>
      <c r="M285" s="161"/>
    </row>
    <row r="286" spans="1:13" ht="15" customHeight="1">
      <c r="A286" s="161"/>
      <c r="B286" s="161"/>
      <c r="C286" s="161"/>
      <c r="D286" s="161"/>
      <c r="E286" s="161"/>
      <c r="F286" s="161"/>
      <c r="G286" s="161"/>
      <c r="H286" s="161"/>
      <c r="I286" s="161"/>
      <c r="J286" s="161"/>
      <c r="K286" s="161"/>
      <c r="L286" s="161"/>
      <c r="M286" s="161"/>
    </row>
    <row r="287" spans="1:13" ht="15" customHeight="1">
      <c r="A287" s="161"/>
      <c r="B287" s="161"/>
      <c r="C287" s="161"/>
      <c r="D287" s="161"/>
      <c r="E287" s="161"/>
      <c r="F287" s="161"/>
      <c r="G287" s="161"/>
      <c r="H287" s="161"/>
      <c r="I287" s="161"/>
      <c r="J287" s="161"/>
      <c r="K287" s="161"/>
      <c r="L287" s="161"/>
      <c r="M287" s="161"/>
    </row>
    <row r="288" spans="1:13" ht="15" customHeight="1">
      <c r="A288" s="161"/>
      <c r="B288" s="161"/>
      <c r="C288" s="161"/>
      <c r="D288" s="161"/>
      <c r="E288" s="161"/>
      <c r="F288" s="161"/>
      <c r="G288" s="161"/>
      <c r="H288" s="161"/>
      <c r="I288" s="161"/>
      <c r="J288" s="161"/>
      <c r="K288" s="161"/>
      <c r="L288" s="161"/>
      <c r="M288" s="161"/>
    </row>
    <row r="289" spans="1:13" ht="15" customHeight="1">
      <c r="A289" s="161"/>
      <c r="B289" s="161"/>
      <c r="C289" s="161"/>
      <c r="D289" s="161"/>
      <c r="E289" s="161"/>
      <c r="F289" s="161"/>
      <c r="G289" s="161"/>
      <c r="H289" s="161"/>
      <c r="I289" s="161"/>
      <c r="J289" s="161"/>
      <c r="K289" s="161"/>
      <c r="L289" s="161"/>
      <c r="M289" s="161"/>
    </row>
    <row r="290" spans="1:13" ht="15" customHeight="1">
      <c r="A290" s="161"/>
      <c r="B290" s="161"/>
      <c r="C290" s="161"/>
      <c r="D290" s="161"/>
      <c r="E290" s="161"/>
      <c r="F290" s="161"/>
      <c r="G290" s="161"/>
      <c r="H290" s="161"/>
      <c r="I290" s="161"/>
      <c r="J290" s="161"/>
      <c r="K290" s="161"/>
      <c r="L290" s="161"/>
      <c r="M290" s="161"/>
    </row>
    <row r="291" spans="1:13" ht="15" customHeight="1">
      <c r="A291" s="161"/>
      <c r="B291" s="161"/>
      <c r="C291" s="161"/>
      <c r="D291" s="161"/>
      <c r="E291" s="161"/>
      <c r="F291" s="161"/>
      <c r="G291" s="161"/>
      <c r="H291" s="161"/>
      <c r="I291" s="161"/>
      <c r="J291" s="161"/>
      <c r="K291" s="161"/>
      <c r="L291" s="161"/>
      <c r="M291" s="161"/>
    </row>
    <row r="292" spans="1:13" ht="15" customHeight="1">
      <c r="A292" s="161"/>
      <c r="B292" s="161"/>
      <c r="C292" s="161"/>
      <c r="D292" s="161"/>
      <c r="E292" s="161"/>
      <c r="F292" s="161"/>
      <c r="G292" s="161"/>
      <c r="H292" s="161"/>
      <c r="I292" s="161"/>
      <c r="J292" s="161"/>
      <c r="K292" s="161"/>
      <c r="L292" s="161"/>
      <c r="M292" s="161"/>
    </row>
    <row r="293" spans="1:13" ht="15" customHeight="1">
      <c r="A293" s="161"/>
      <c r="B293" s="161"/>
      <c r="C293" s="161"/>
      <c r="D293" s="161"/>
      <c r="E293" s="161"/>
      <c r="F293" s="161"/>
      <c r="G293" s="161"/>
      <c r="H293" s="161"/>
      <c r="I293" s="161"/>
      <c r="J293" s="161"/>
      <c r="K293" s="161"/>
      <c r="L293" s="161"/>
      <c r="M293" s="161"/>
    </row>
    <row r="294" spans="1:13" ht="15" customHeight="1">
      <c r="A294" s="161"/>
      <c r="B294" s="161"/>
      <c r="C294" s="161"/>
      <c r="D294" s="161"/>
      <c r="E294" s="161"/>
      <c r="F294" s="161"/>
      <c r="G294" s="161"/>
      <c r="H294" s="161"/>
      <c r="I294" s="161"/>
      <c r="J294" s="161"/>
      <c r="K294" s="161"/>
      <c r="L294" s="161"/>
      <c r="M294" s="161"/>
    </row>
    <row r="295" spans="1:13" ht="15" customHeight="1">
      <c r="A295" s="161"/>
      <c r="B295" s="161"/>
      <c r="C295" s="161"/>
      <c r="D295" s="161"/>
      <c r="E295" s="161"/>
      <c r="F295" s="161"/>
      <c r="G295" s="161"/>
      <c r="H295" s="161"/>
      <c r="I295" s="161"/>
      <c r="J295" s="161"/>
      <c r="K295" s="161"/>
      <c r="L295" s="161"/>
      <c r="M295" s="161"/>
    </row>
    <row r="296" spans="1:13" ht="15" customHeight="1">
      <c r="A296" s="161"/>
      <c r="B296" s="161"/>
      <c r="C296" s="161"/>
      <c r="D296" s="161"/>
      <c r="E296" s="161"/>
      <c r="F296" s="161"/>
      <c r="G296" s="161"/>
      <c r="H296" s="161"/>
      <c r="I296" s="161"/>
      <c r="J296" s="161"/>
      <c r="K296" s="161"/>
      <c r="L296" s="161"/>
      <c r="M296" s="161"/>
    </row>
    <row r="297" spans="1:13" ht="15" customHeight="1">
      <c r="A297" s="161"/>
      <c r="B297" s="161"/>
      <c r="C297" s="161"/>
      <c r="D297" s="161"/>
      <c r="E297" s="161"/>
      <c r="F297" s="161"/>
      <c r="G297" s="161"/>
      <c r="H297" s="161"/>
      <c r="I297" s="161"/>
      <c r="J297" s="161"/>
      <c r="K297" s="161"/>
      <c r="L297" s="161"/>
      <c r="M297" s="161"/>
    </row>
    <row r="298" spans="1:13" ht="15" customHeight="1">
      <c r="A298" s="161"/>
      <c r="B298" s="161"/>
      <c r="C298" s="161"/>
      <c r="D298" s="161"/>
      <c r="E298" s="161"/>
      <c r="F298" s="161"/>
      <c r="G298" s="161"/>
      <c r="H298" s="161"/>
      <c r="I298" s="161"/>
      <c r="J298" s="161"/>
      <c r="K298" s="161"/>
      <c r="L298" s="161"/>
      <c r="M298" s="161"/>
    </row>
    <row r="299" spans="1:13" ht="15" customHeight="1">
      <c r="A299" s="161"/>
      <c r="B299" s="161"/>
      <c r="C299" s="161"/>
      <c r="D299" s="161"/>
      <c r="E299" s="161"/>
      <c r="F299" s="161"/>
      <c r="G299" s="161"/>
      <c r="H299" s="161"/>
      <c r="I299" s="161"/>
      <c r="J299" s="161"/>
      <c r="K299" s="161"/>
      <c r="L299" s="161"/>
      <c r="M299" s="161"/>
    </row>
    <row r="300" spans="1:13" ht="15" customHeight="1">
      <c r="A300" s="161"/>
      <c r="B300" s="161"/>
      <c r="C300" s="161"/>
      <c r="D300" s="161"/>
      <c r="E300" s="161"/>
      <c r="F300" s="161"/>
      <c r="G300" s="161"/>
      <c r="H300" s="161"/>
      <c r="I300" s="161"/>
      <c r="J300" s="161"/>
      <c r="K300" s="161"/>
      <c r="L300" s="161"/>
      <c r="M300" s="161"/>
    </row>
    <row r="301" spans="1:13" ht="15" customHeight="1">
      <c r="A301" s="161"/>
      <c r="B301" s="161"/>
      <c r="C301" s="161"/>
      <c r="D301" s="161"/>
      <c r="E301" s="161"/>
      <c r="F301" s="161"/>
      <c r="G301" s="161"/>
      <c r="H301" s="161"/>
      <c r="I301" s="161"/>
      <c r="J301" s="161"/>
      <c r="K301" s="161"/>
      <c r="L301" s="161"/>
      <c r="M301" s="161"/>
    </row>
    <row r="302" spans="1:13" ht="15" customHeight="1">
      <c r="A302" s="161"/>
      <c r="B302" s="161"/>
      <c r="C302" s="161"/>
      <c r="D302" s="161"/>
      <c r="E302" s="161"/>
      <c r="F302" s="161"/>
      <c r="G302" s="161"/>
      <c r="H302" s="161"/>
      <c r="I302" s="161"/>
      <c r="J302" s="161"/>
      <c r="K302" s="161"/>
      <c r="L302" s="161"/>
      <c r="M302" s="161"/>
    </row>
    <row r="303" spans="1:13" ht="15" customHeight="1">
      <c r="A303" s="161"/>
      <c r="B303" s="161"/>
      <c r="C303" s="161"/>
      <c r="D303" s="161"/>
      <c r="E303" s="161"/>
      <c r="F303" s="161"/>
      <c r="G303" s="161"/>
      <c r="H303" s="161"/>
      <c r="I303" s="161"/>
      <c r="J303" s="161"/>
      <c r="K303" s="161"/>
      <c r="L303" s="161"/>
      <c r="M303" s="161"/>
    </row>
    <row r="304" spans="1:13" ht="15" customHeight="1">
      <c r="A304" s="161"/>
      <c r="B304" s="161"/>
      <c r="C304" s="161"/>
      <c r="D304" s="161"/>
      <c r="E304" s="161"/>
      <c r="F304" s="161"/>
      <c r="G304" s="161"/>
      <c r="H304" s="161"/>
      <c r="I304" s="161"/>
      <c r="J304" s="161"/>
      <c r="K304" s="161"/>
      <c r="L304" s="161"/>
      <c r="M304" s="161"/>
    </row>
    <row r="305" spans="1:13" ht="15" customHeight="1">
      <c r="A305" s="161"/>
      <c r="B305" s="161"/>
      <c r="C305" s="161"/>
      <c r="D305" s="161"/>
      <c r="E305" s="161"/>
      <c r="F305" s="161"/>
      <c r="G305" s="161"/>
      <c r="H305" s="161"/>
      <c r="I305" s="161"/>
      <c r="J305" s="161"/>
      <c r="K305" s="161"/>
      <c r="L305" s="161"/>
      <c r="M305" s="161"/>
    </row>
    <row r="306" spans="1:13" ht="15" customHeight="1">
      <c r="A306" s="161"/>
      <c r="B306" s="161"/>
      <c r="C306" s="161"/>
      <c r="D306" s="161"/>
      <c r="E306" s="161"/>
      <c r="F306" s="161"/>
      <c r="G306" s="161"/>
      <c r="H306" s="161"/>
      <c r="I306" s="161"/>
      <c r="J306" s="161"/>
      <c r="K306" s="161"/>
      <c r="L306" s="161"/>
      <c r="M306" s="161"/>
    </row>
    <row r="307" spans="1:13" ht="15" customHeight="1">
      <c r="A307" s="161"/>
      <c r="B307" s="161"/>
      <c r="C307" s="161"/>
      <c r="D307" s="161"/>
      <c r="E307" s="161"/>
      <c r="F307" s="161"/>
      <c r="G307" s="161"/>
      <c r="H307" s="161"/>
      <c r="I307" s="161"/>
      <c r="J307" s="161"/>
      <c r="K307" s="161"/>
      <c r="L307" s="161"/>
      <c r="M307" s="161"/>
    </row>
    <row r="308" spans="1:13" ht="15" customHeight="1">
      <c r="A308" s="161"/>
      <c r="B308" s="161"/>
      <c r="C308" s="161"/>
      <c r="D308" s="161"/>
      <c r="E308" s="161"/>
      <c r="F308" s="161"/>
      <c r="G308" s="161"/>
      <c r="H308" s="161"/>
      <c r="I308" s="161"/>
      <c r="J308" s="161"/>
      <c r="K308" s="161"/>
      <c r="L308" s="161"/>
      <c r="M308" s="161"/>
    </row>
    <row r="309" spans="1:13" ht="15" customHeight="1">
      <c r="A309" s="161"/>
      <c r="B309" s="161"/>
      <c r="C309" s="161"/>
      <c r="D309" s="161"/>
      <c r="E309" s="161"/>
      <c r="F309" s="161"/>
      <c r="G309" s="161"/>
      <c r="H309" s="161"/>
      <c r="I309" s="161"/>
      <c r="J309" s="161"/>
      <c r="K309" s="161"/>
      <c r="L309" s="161"/>
      <c r="M309" s="161"/>
    </row>
    <row r="310" spans="1:13" ht="15" customHeight="1">
      <c r="A310" s="161"/>
      <c r="B310" s="161"/>
      <c r="C310" s="161"/>
      <c r="D310" s="161"/>
      <c r="E310" s="161"/>
      <c r="F310" s="161"/>
      <c r="G310" s="161"/>
      <c r="H310" s="161"/>
      <c r="I310" s="161"/>
      <c r="J310" s="161"/>
      <c r="K310" s="161"/>
      <c r="L310" s="161"/>
      <c r="M310" s="161"/>
    </row>
    <row r="311" spans="1:13" ht="15" customHeight="1">
      <c r="A311" s="161"/>
      <c r="B311" s="161"/>
      <c r="C311" s="161"/>
      <c r="D311" s="161"/>
      <c r="E311" s="161"/>
      <c r="F311" s="161"/>
      <c r="G311" s="161"/>
      <c r="H311" s="161"/>
      <c r="I311" s="161"/>
      <c r="J311" s="161"/>
      <c r="K311" s="161"/>
      <c r="L311" s="161"/>
      <c r="M311" s="161"/>
    </row>
  </sheetData>
  <mergeCells count="42">
    <mergeCell ref="Y105:AB105"/>
    <mergeCell ref="Z172:AA172"/>
    <mergeCell ref="D104:AB104"/>
    <mergeCell ref="F103:M103"/>
    <mergeCell ref="F101:M101"/>
    <mergeCell ref="D102:P102"/>
    <mergeCell ref="R172:S172"/>
    <mergeCell ref="V172:W172"/>
    <mergeCell ref="D105:G105"/>
    <mergeCell ref="H105:K105"/>
    <mergeCell ref="M105:P105"/>
    <mergeCell ref="Q105:T105"/>
    <mergeCell ref="U105:X105"/>
    <mergeCell ref="A172:C172"/>
    <mergeCell ref="E172:F172"/>
    <mergeCell ref="I172:J172"/>
    <mergeCell ref="N172:O172"/>
    <mergeCell ref="A89:F89"/>
    <mergeCell ref="A107:X107"/>
    <mergeCell ref="A134:X134"/>
    <mergeCell ref="A90:F90"/>
    <mergeCell ref="A91:F91"/>
    <mergeCell ref="A92:F92"/>
    <mergeCell ref="A93:F93"/>
    <mergeCell ref="A94:F99"/>
    <mergeCell ref="A104:A106"/>
    <mergeCell ref="B104:B106"/>
    <mergeCell ref="C104:C106"/>
    <mergeCell ref="B2:K2"/>
    <mergeCell ref="C5:H5"/>
    <mergeCell ref="O17:U18"/>
    <mergeCell ref="A19:A20"/>
    <mergeCell ref="B19:B20"/>
    <mergeCell ref="C19:C20"/>
    <mergeCell ref="D19:F19"/>
    <mergeCell ref="M19:M20"/>
    <mergeCell ref="G19:L19"/>
    <mergeCell ref="A21:M21"/>
    <mergeCell ref="A48:M48"/>
    <mergeCell ref="A86:F86"/>
    <mergeCell ref="A87:F87"/>
    <mergeCell ref="A88:F88"/>
  </mergeCells>
  <printOptions horizontalCentered="1"/>
  <pageMargins left="0.11811023622047245" right="0.11811023622047245" top="0.15748031496062992" bottom="0.15748031496062992" header="0" footer="0"/>
  <pageSetup paperSize="9" scale="37" fitToHeight="0" orientation="landscape" r:id="rId1"/>
  <rowBreaks count="1" manualBreakCount="1">
    <brk id="99" max="2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47"/>
  <sheetViews>
    <sheetView showGridLines="0" topLeftCell="I26" zoomScale="66" zoomScaleNormal="76" workbookViewId="0">
      <selection activeCell="O49" sqref="O49:P56"/>
    </sheetView>
  </sheetViews>
  <sheetFormatPr defaultColWidth="14.42578125" defaultRowHeight="15" customHeight="1"/>
  <cols>
    <col min="1" max="1" width="7.42578125" customWidth="1"/>
    <col min="2" max="2" width="7.140625" customWidth="1"/>
    <col min="3" max="3" width="30.140625" customWidth="1"/>
    <col min="4" max="4" width="20" customWidth="1"/>
    <col min="5" max="12" width="15.7109375" customWidth="1"/>
    <col min="13" max="13" width="19.140625" customWidth="1"/>
    <col min="14" max="14" width="22.5703125" customWidth="1"/>
    <col min="15" max="15" width="15.7109375" customWidth="1"/>
    <col min="16" max="16" width="26.7109375" bestFit="1" customWidth="1"/>
    <col min="17" max="24" width="15.7109375" customWidth="1"/>
    <col min="25" max="25" width="13.7109375" customWidth="1"/>
    <col min="26" max="26" width="14.28515625" customWidth="1"/>
    <col min="27" max="27" width="13.42578125" customWidth="1"/>
    <col min="28" max="28" width="15.85546875" customWidth="1"/>
    <col min="29" max="29" width="14.5703125" customWidth="1"/>
  </cols>
  <sheetData>
    <row r="1" spans="1:29" ht="15" customHeight="1"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15" customHeight="1">
      <c r="C2" s="859" t="s">
        <v>71</v>
      </c>
      <c r="D2" s="859"/>
      <c r="E2" s="859"/>
      <c r="F2" s="859"/>
      <c r="G2" s="859"/>
      <c r="H2" s="859"/>
      <c r="I2" s="859"/>
      <c r="J2" s="859"/>
      <c r="K2" s="859"/>
      <c r="L2" s="85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ht="1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ht="15" customHeight="1">
      <c r="C4" s="5" t="s">
        <v>9</v>
      </c>
      <c r="D4" s="5" t="s">
        <v>69</v>
      </c>
      <c r="E4" s="5"/>
      <c r="F4" s="5"/>
      <c r="G4" s="5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>
      <c r="C5" s="5" t="s">
        <v>10</v>
      </c>
      <c r="D5" s="3" t="s">
        <v>90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ht="15" customHeight="1">
      <c r="C6" s="5" t="s">
        <v>11</v>
      </c>
      <c r="D6" s="4" t="s">
        <v>354</v>
      </c>
      <c r="E6" s="4"/>
      <c r="F6" s="4"/>
      <c r="G6" s="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15" customHeight="1">
      <c r="C7" s="3"/>
      <c r="D7" s="3" t="s">
        <v>70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ht="15" customHeight="1">
      <c r="C8" s="3"/>
      <c r="D8" s="4"/>
      <c r="E8" s="4"/>
      <c r="F8" s="4"/>
      <c r="G8" s="4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ht="15" customHeight="1">
      <c r="C9" s="5" t="s">
        <v>12</v>
      </c>
      <c r="D9" s="4" t="s">
        <v>22</v>
      </c>
      <c r="E9" s="4"/>
      <c r="F9" s="4"/>
      <c r="G9" s="4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ht="15" customHeight="1">
      <c r="C10" s="5"/>
      <c r="D10" s="4"/>
      <c r="E10" s="4"/>
      <c r="F10" s="4"/>
      <c r="G10" s="4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ht="15" customHeight="1">
      <c r="C11" s="5"/>
      <c r="D11" s="4"/>
      <c r="E11" s="4"/>
      <c r="F11" s="4"/>
      <c r="G11" s="4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ht="15" customHeight="1">
      <c r="C12" s="5"/>
      <c r="D12" s="4"/>
      <c r="E12" s="4"/>
      <c r="F12" s="4"/>
      <c r="G12" s="4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29" ht="15" customHeight="1">
      <c r="C13" s="5"/>
      <c r="D13" s="4" t="s">
        <v>23</v>
      </c>
      <c r="E13" s="4"/>
      <c r="F13" s="4"/>
      <c r="G13" s="4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29" ht="15" customHeight="1">
      <c r="C14" s="5"/>
      <c r="D14" s="4" t="s">
        <v>13</v>
      </c>
      <c r="E14" s="4"/>
      <c r="F14" s="4"/>
      <c r="G14" s="4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29" ht="15" customHeight="1">
      <c r="C15" s="5"/>
      <c r="D15" s="4" t="s">
        <v>24</v>
      </c>
      <c r="E15" s="4"/>
      <c r="F15" s="4"/>
      <c r="G15" s="4"/>
      <c r="H15" s="3"/>
      <c r="I15" s="3"/>
      <c r="J15" s="3"/>
      <c r="K15" s="3"/>
      <c r="L15" s="3"/>
      <c r="M15" s="3"/>
      <c r="N15" s="3"/>
      <c r="O15" s="3"/>
      <c r="P15" s="846"/>
      <c r="Q15" s="846"/>
      <c r="R15" s="846"/>
      <c r="S15" s="846"/>
      <c r="T15" s="846"/>
      <c r="U15" s="846"/>
      <c r="V15" s="846"/>
      <c r="W15" s="3"/>
      <c r="X15" s="3"/>
      <c r="Y15" s="3"/>
      <c r="Z15" s="3"/>
      <c r="AA15" s="3"/>
      <c r="AB15" s="3"/>
      <c r="AC15" s="3"/>
    </row>
    <row r="16" spans="1:29" ht="15" customHeight="1">
      <c r="C16" s="5"/>
      <c r="D16" s="4" t="s">
        <v>25</v>
      </c>
      <c r="E16" s="4"/>
      <c r="F16" s="4"/>
      <c r="G16" s="4"/>
      <c r="H16" s="3"/>
      <c r="I16" s="3"/>
      <c r="J16" s="3"/>
      <c r="K16" s="3"/>
      <c r="L16" s="3"/>
      <c r="M16" s="3"/>
      <c r="N16" s="3"/>
      <c r="O16" s="3"/>
      <c r="P16" s="846"/>
      <c r="Q16" s="846"/>
      <c r="R16" s="846"/>
      <c r="S16" s="846"/>
      <c r="T16" s="846"/>
      <c r="U16" s="846"/>
      <c r="V16" s="846"/>
      <c r="W16" s="3"/>
      <c r="X16" s="3"/>
      <c r="Y16" s="3"/>
      <c r="Z16" s="3"/>
      <c r="AA16" s="3"/>
      <c r="AB16" s="3"/>
      <c r="AC16" s="3"/>
    </row>
    <row r="17" spans="1:30" ht="15" customHeight="1">
      <c r="A17" s="3"/>
      <c r="B17" s="3"/>
      <c r="C17" s="3"/>
      <c r="D17" s="4" t="s">
        <v>26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846" t="s">
        <v>36</v>
      </c>
      <c r="P17" s="846"/>
      <c r="Q17" s="846"/>
      <c r="R17" s="846"/>
      <c r="S17" s="846"/>
      <c r="T17" s="846"/>
      <c r="U17" s="846"/>
      <c r="V17" s="119"/>
      <c r="W17" s="3"/>
      <c r="X17" s="3"/>
      <c r="Y17" s="3"/>
      <c r="Z17" s="3"/>
      <c r="AA17" s="3"/>
      <c r="AB17" s="3"/>
      <c r="AC17" s="3"/>
    </row>
    <row r="18" spans="1:30" ht="15" customHeight="1">
      <c r="A18" s="3"/>
      <c r="B18" s="3"/>
      <c r="C18" s="3"/>
      <c r="D18" s="4"/>
      <c r="E18" s="3"/>
      <c r="F18" s="3"/>
      <c r="G18" s="3"/>
      <c r="H18" s="3"/>
      <c r="I18" s="3"/>
      <c r="J18" s="3"/>
      <c r="K18" s="3"/>
      <c r="L18" s="3"/>
      <c r="M18" s="3"/>
      <c r="N18" s="3"/>
      <c r="O18" s="846"/>
      <c r="P18" s="846"/>
      <c r="Q18" s="846"/>
      <c r="R18" s="846"/>
      <c r="S18" s="846"/>
      <c r="T18" s="846"/>
      <c r="U18" s="846"/>
      <c r="V18" s="25"/>
      <c r="W18" s="3"/>
      <c r="X18" s="3"/>
      <c r="Y18" s="3"/>
      <c r="Z18" s="3"/>
      <c r="AA18" s="3"/>
      <c r="AB18" s="3"/>
      <c r="AC18" s="3"/>
    </row>
    <row r="19" spans="1:30" ht="15" customHeight="1">
      <c r="A19" s="3"/>
      <c r="B19" s="851" t="s">
        <v>0</v>
      </c>
      <c r="C19" s="851" t="s">
        <v>2</v>
      </c>
      <c r="D19" s="851" t="s">
        <v>3</v>
      </c>
      <c r="E19" s="860" t="s">
        <v>19</v>
      </c>
      <c r="F19" s="861"/>
      <c r="G19" s="862"/>
      <c r="H19" s="863" t="s">
        <v>7</v>
      </c>
      <c r="I19" s="864"/>
      <c r="J19" s="864"/>
      <c r="K19" s="864"/>
      <c r="L19" s="864"/>
      <c r="M19" s="865"/>
      <c r="N19" s="851" t="s">
        <v>1</v>
      </c>
      <c r="O19" s="3"/>
      <c r="P19" s="119"/>
      <c r="Q19" s="119"/>
      <c r="R19" s="119"/>
      <c r="S19" s="119"/>
      <c r="T19" s="119"/>
      <c r="U19" s="119"/>
      <c r="V19" s="119"/>
      <c r="W19" s="25"/>
      <c r="X19" s="25"/>
      <c r="Y19" s="25"/>
      <c r="Z19" s="3"/>
      <c r="AA19" s="3"/>
      <c r="AB19" s="3"/>
      <c r="AC19" s="3"/>
      <c r="AD19" s="3"/>
    </row>
    <row r="20" spans="1:30" ht="57.75" customHeight="1">
      <c r="A20" s="3"/>
      <c r="B20" s="852"/>
      <c r="C20" s="852"/>
      <c r="D20" s="852"/>
      <c r="E20" s="15" t="s">
        <v>20</v>
      </c>
      <c r="F20" s="15" t="s">
        <v>21</v>
      </c>
      <c r="G20" s="15" t="s">
        <v>34</v>
      </c>
      <c r="H20" s="118">
        <v>2020</v>
      </c>
      <c r="I20" s="118">
        <v>2021</v>
      </c>
      <c r="J20" s="118">
        <v>2022</v>
      </c>
      <c r="K20" s="118">
        <v>2023</v>
      </c>
      <c r="L20" s="118">
        <v>2024</v>
      </c>
      <c r="M20" s="118" t="s">
        <v>376</v>
      </c>
      <c r="N20" s="852"/>
      <c r="O20" s="3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3"/>
      <c r="AA20" s="3"/>
      <c r="AB20" s="3"/>
      <c r="AC20" s="3"/>
      <c r="AD20" s="3"/>
    </row>
    <row r="21" spans="1:30">
      <c r="A21" s="3"/>
      <c r="B21" s="115" t="s">
        <v>4</v>
      </c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3"/>
      <c r="P21" s="119"/>
      <c r="Q21" s="119"/>
      <c r="R21" s="119"/>
      <c r="S21" s="119"/>
      <c r="T21" s="119"/>
      <c r="U21" s="119"/>
      <c r="V21" s="119"/>
      <c r="W21" s="25"/>
      <c r="X21" s="25"/>
      <c r="Y21" s="25"/>
      <c r="Z21" s="3"/>
      <c r="AA21" s="3"/>
      <c r="AB21" s="3"/>
      <c r="AC21" s="3"/>
      <c r="AD21" s="3"/>
    </row>
    <row r="22" spans="1:30" ht="15" customHeight="1">
      <c r="A22" s="3"/>
      <c r="B22" s="12">
        <v>1</v>
      </c>
      <c r="C22" s="16" t="s">
        <v>62</v>
      </c>
      <c r="D22" s="17" t="s">
        <v>15</v>
      </c>
      <c r="E22" s="13" t="s">
        <v>344</v>
      </c>
      <c r="F22" s="13" t="s">
        <v>75</v>
      </c>
      <c r="G22" s="13" t="s">
        <v>35</v>
      </c>
      <c r="H22" s="126">
        <v>5</v>
      </c>
      <c r="I22" s="126">
        <v>6</v>
      </c>
      <c r="J22" s="13">
        <v>7</v>
      </c>
      <c r="K22" s="13">
        <v>7</v>
      </c>
      <c r="L22" s="13">
        <v>9</v>
      </c>
      <c r="M22" s="13">
        <v>9</v>
      </c>
      <c r="N22" s="13" t="s">
        <v>31</v>
      </c>
      <c r="O22" s="3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3"/>
      <c r="AA22" s="3"/>
      <c r="AB22" s="3"/>
      <c r="AC22" s="3"/>
      <c r="AD22" s="3"/>
    </row>
    <row r="23" spans="1:30" ht="15" customHeight="1">
      <c r="A23" s="3"/>
      <c r="B23" s="115" t="s">
        <v>6</v>
      </c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3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3"/>
      <c r="AA23" s="3"/>
      <c r="AB23" s="3"/>
      <c r="AC23" s="3"/>
      <c r="AD23" s="3"/>
    </row>
    <row r="24" spans="1:30" ht="15" customHeight="1">
      <c r="A24" s="3"/>
      <c r="B24" s="12">
        <v>2</v>
      </c>
      <c r="C24" s="16" t="s">
        <v>341</v>
      </c>
      <c r="D24" s="17" t="s">
        <v>342</v>
      </c>
      <c r="E24" s="13" t="s">
        <v>344</v>
      </c>
      <c r="F24" s="13" t="s">
        <v>35</v>
      </c>
      <c r="G24" s="13" t="s">
        <v>35</v>
      </c>
      <c r="H24" s="126">
        <v>0</v>
      </c>
      <c r="I24" s="126">
        <v>0</v>
      </c>
      <c r="J24" s="13">
        <v>0</v>
      </c>
      <c r="K24" s="13">
        <v>0</v>
      </c>
      <c r="L24" s="13">
        <v>7</v>
      </c>
      <c r="M24" s="13">
        <v>7</v>
      </c>
      <c r="N24" s="13" t="s">
        <v>32</v>
      </c>
      <c r="O24" s="3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3"/>
      <c r="AA24" s="3"/>
      <c r="AB24" s="3"/>
      <c r="AC24" s="3"/>
      <c r="AD24" s="3"/>
    </row>
    <row r="25" spans="1:30" ht="15" customHeight="1">
      <c r="A25" s="3"/>
      <c r="B25" s="853" t="s">
        <v>17</v>
      </c>
      <c r="C25" s="854"/>
      <c r="D25" s="854"/>
      <c r="E25" s="854"/>
      <c r="F25" s="854"/>
      <c r="G25" s="855"/>
      <c r="H25" s="122">
        <v>1</v>
      </c>
      <c r="I25" s="123">
        <v>1</v>
      </c>
      <c r="J25" s="124">
        <v>1</v>
      </c>
      <c r="K25" s="124">
        <v>1</v>
      </c>
      <c r="L25" s="124">
        <v>2</v>
      </c>
      <c r="M25" s="124">
        <v>2</v>
      </c>
      <c r="N25" s="125" t="s">
        <v>30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15" customHeight="1">
      <c r="A26" s="3"/>
      <c r="B26" s="856" t="s">
        <v>27</v>
      </c>
      <c r="C26" s="857"/>
      <c r="D26" s="857"/>
      <c r="E26" s="857"/>
      <c r="F26" s="857"/>
      <c r="G26" s="858"/>
      <c r="H26" s="23">
        <f t="shared" ref="H26:M26" si="0">SUM(H22:H22)</f>
        <v>5</v>
      </c>
      <c r="I26" s="23">
        <f t="shared" si="0"/>
        <v>6</v>
      </c>
      <c r="J26" s="109">
        <f t="shared" si="0"/>
        <v>7</v>
      </c>
      <c r="K26" s="109">
        <f t="shared" si="0"/>
        <v>7</v>
      </c>
      <c r="L26" s="109">
        <f t="shared" si="0"/>
        <v>9</v>
      </c>
      <c r="M26" s="109">
        <f t="shared" si="0"/>
        <v>9</v>
      </c>
      <c r="N26" s="18" t="s">
        <v>31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5" customHeight="1">
      <c r="A27" s="3"/>
      <c r="B27" s="847" t="s">
        <v>28</v>
      </c>
      <c r="C27" s="848"/>
      <c r="D27" s="848"/>
      <c r="E27" s="848"/>
      <c r="F27" s="848"/>
      <c r="G27" s="849"/>
      <c r="H27" s="23">
        <v>0</v>
      </c>
      <c r="I27" s="23">
        <v>0</v>
      </c>
      <c r="J27" s="23">
        <v>0</v>
      </c>
      <c r="K27" s="23">
        <v>0</v>
      </c>
      <c r="L27" s="23">
        <f>L24</f>
        <v>7</v>
      </c>
      <c r="M27" s="23">
        <f>M24</f>
        <v>7</v>
      </c>
      <c r="N27" s="18" t="s">
        <v>32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5" customHeight="1">
      <c r="A28" s="3"/>
      <c r="B28" s="847" t="s">
        <v>29</v>
      </c>
      <c r="C28" s="848"/>
      <c r="D28" s="848"/>
      <c r="E28" s="848"/>
      <c r="F28" s="848"/>
      <c r="G28" s="849"/>
      <c r="H28" s="121">
        <f>H26</f>
        <v>5</v>
      </c>
      <c r="I28" s="121">
        <f>I26</f>
        <v>6</v>
      </c>
      <c r="J28" s="121">
        <f>J26</f>
        <v>7</v>
      </c>
      <c r="K28" s="121">
        <f>K26</f>
        <v>7</v>
      </c>
      <c r="L28" s="121">
        <f>L26+L27</f>
        <v>16</v>
      </c>
      <c r="M28" s="121">
        <f>M26+M27</f>
        <v>16</v>
      </c>
      <c r="N28" s="18" t="s">
        <v>33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5" customHeight="1">
      <c r="A29" s="3"/>
      <c r="B29" s="847" t="s">
        <v>88</v>
      </c>
      <c r="C29" s="848"/>
      <c r="D29" s="848"/>
      <c r="E29" s="848"/>
      <c r="F29" s="848"/>
      <c r="G29" s="849"/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8" t="s">
        <v>18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5" customHeight="1">
      <c r="A30" s="3"/>
      <c r="B30" s="847" t="s">
        <v>89</v>
      </c>
      <c r="C30" s="848"/>
      <c r="D30" s="848"/>
      <c r="E30" s="848"/>
      <c r="F30" s="848"/>
      <c r="G30" s="849"/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8" t="s">
        <v>18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5" customHeight="1">
      <c r="A31" s="3"/>
      <c r="B31" s="847" t="s">
        <v>16</v>
      </c>
      <c r="C31" s="848"/>
      <c r="D31" s="848"/>
      <c r="E31" s="848"/>
      <c r="F31" s="848"/>
      <c r="G31" s="849"/>
      <c r="H31" s="122">
        <v>0</v>
      </c>
      <c r="I31" s="123">
        <v>0</v>
      </c>
      <c r="J31" s="6">
        <v>0</v>
      </c>
      <c r="K31" s="281">
        <v>0</v>
      </c>
      <c r="L31" s="428">
        <v>0.68530000000000002</v>
      </c>
      <c r="M31" s="428">
        <v>0.68530000000000002</v>
      </c>
      <c r="N31" s="18" t="s">
        <v>18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5" customHeight="1">
      <c r="A32" s="3"/>
      <c r="B32" s="847" t="s">
        <v>8</v>
      </c>
      <c r="C32" s="848"/>
      <c r="D32" s="848"/>
      <c r="E32" s="848"/>
      <c r="F32" s="848"/>
      <c r="G32" s="850"/>
      <c r="H32" s="6">
        <v>8.0000000000000002E-3</v>
      </c>
      <c r="I32" s="6">
        <v>8.0000000000000002E-3</v>
      </c>
      <c r="J32" s="6">
        <v>8.0000000000000002E-3</v>
      </c>
      <c r="K32" s="6">
        <v>8.0000000000000002E-3</v>
      </c>
      <c r="L32" s="6">
        <v>8.0000000000000002E-3</v>
      </c>
      <c r="M32" s="6">
        <v>8.0000000000000002E-3</v>
      </c>
      <c r="N32" s="19" t="s">
        <v>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29" ht="15" customHeight="1">
      <c r="A33" s="3"/>
      <c r="B33" s="844" t="s">
        <v>93</v>
      </c>
      <c r="C33" s="844"/>
      <c r="D33" s="844"/>
      <c r="E33" s="844"/>
      <c r="F33" s="844"/>
      <c r="G33" s="844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ht="15" customHeight="1">
      <c r="A34" s="3"/>
      <c r="B34" s="845"/>
      <c r="C34" s="845"/>
      <c r="D34" s="845"/>
      <c r="E34" s="845"/>
      <c r="F34" s="845"/>
      <c r="G34" s="845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ht="15" customHeight="1">
      <c r="A35" s="3"/>
      <c r="B35" s="845"/>
      <c r="C35" s="845"/>
      <c r="D35" s="845"/>
      <c r="E35" s="845"/>
      <c r="F35" s="845"/>
      <c r="G35" s="845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ht="15" customHeight="1">
      <c r="A36" s="3"/>
      <c r="B36" s="845"/>
      <c r="C36" s="845"/>
      <c r="D36" s="845"/>
      <c r="E36" s="845"/>
      <c r="F36" s="845"/>
      <c r="G36" s="845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ht="15" customHeight="1">
      <c r="A37" s="3"/>
      <c r="B37" s="845"/>
      <c r="C37" s="845"/>
      <c r="D37" s="845"/>
      <c r="E37" s="845"/>
      <c r="F37" s="845"/>
      <c r="G37" s="845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ht="15" customHeight="1">
      <c r="A38" s="3"/>
      <c r="B38" s="845"/>
      <c r="C38" s="845"/>
      <c r="D38" s="845"/>
      <c r="E38" s="845"/>
      <c r="F38" s="845"/>
      <c r="G38" s="845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ht="15" customHeight="1">
      <c r="A39" s="3"/>
      <c r="B39" s="2" t="s">
        <v>377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ht="15" customHeight="1">
      <c r="A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ht="15" customHeight="1">
      <c r="A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ht="15" customHeight="1">
      <c r="A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ht="15" customHeight="1">
      <c r="A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161" t="s">
        <v>23</v>
      </c>
      <c r="P43" s="160"/>
      <c r="Q43" s="160"/>
      <c r="R43" s="160"/>
      <c r="S43" s="150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ht="15" customHeight="1">
      <c r="A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150" t="s">
        <v>37</v>
      </c>
      <c r="P44" s="150"/>
      <c r="Q44" s="150"/>
      <c r="R44" s="150"/>
      <c r="S44" s="150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ht="15" customHeight="1">
      <c r="A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150" t="s">
        <v>38</v>
      </c>
      <c r="P45" s="150"/>
      <c r="Q45" s="150"/>
      <c r="R45" s="150"/>
      <c r="S45" s="150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ht="15" customHeight="1">
      <c r="A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150" t="s">
        <v>39</v>
      </c>
      <c r="P46" s="150"/>
      <c r="Q46" s="150"/>
      <c r="R46" s="150"/>
      <c r="S46" s="150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ht="15" customHeight="1">
      <c r="A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150" t="s">
        <v>40</v>
      </c>
      <c r="P47" s="150"/>
      <c r="Q47" s="150"/>
      <c r="R47" s="150"/>
      <c r="S47" s="150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ht="1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150" t="s">
        <v>41</v>
      </c>
      <c r="P48" s="150"/>
      <c r="Q48" s="150"/>
      <c r="R48" s="150"/>
      <c r="S48" s="161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ht="1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6" t="s">
        <v>7</v>
      </c>
      <c r="P49" s="6" t="s">
        <v>14</v>
      </c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ht="1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1">
        <v>2020</v>
      </c>
      <c r="P50" s="1">
        <v>5</v>
      </c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ht="1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1">
        <v>2021</v>
      </c>
      <c r="P51" s="1">
        <v>5</v>
      </c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ht="1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7">
        <v>2022</v>
      </c>
      <c r="P52" s="7" t="s">
        <v>109</v>
      </c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ht="1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1">
        <v>2023</v>
      </c>
      <c r="P53" s="1" t="s">
        <v>109</v>
      </c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ht="1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1">
        <v>2024</v>
      </c>
      <c r="P54" s="1">
        <v>1.25</v>
      </c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ht="1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1" t="s">
        <v>376</v>
      </c>
      <c r="P55" s="1">
        <v>1.25</v>
      </c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ht="15" customHeight="1" thickBo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2" t="s">
        <v>377</v>
      </c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ht="15" customHeight="1">
      <c r="A57" s="3"/>
      <c r="B57" s="459"/>
      <c r="C57" s="460"/>
      <c r="D57" s="460"/>
      <c r="E57" s="460"/>
      <c r="F57" s="460"/>
      <c r="G57" s="460"/>
      <c r="H57" s="436"/>
      <c r="I57" s="842" t="s">
        <v>366</v>
      </c>
      <c r="J57" s="842"/>
      <c r="K57" s="842"/>
      <c r="L57" s="842"/>
      <c r="M57" s="842"/>
      <c r="N57" s="842"/>
      <c r="O57" s="842"/>
      <c r="P57" s="842"/>
      <c r="Q57" s="842"/>
      <c r="R57" s="438"/>
      <c r="S57" s="438"/>
      <c r="T57" s="460"/>
      <c r="U57" s="460"/>
      <c r="V57" s="460"/>
      <c r="W57" s="460"/>
      <c r="X57" s="460"/>
      <c r="Y57" s="460"/>
      <c r="Z57" s="460"/>
      <c r="AA57" s="460"/>
      <c r="AB57" s="461"/>
      <c r="AC57" s="3"/>
    </row>
    <row r="58" spans="1:29" ht="15" customHeight="1">
      <c r="A58" s="3"/>
      <c r="B58" s="462"/>
      <c r="C58" s="463"/>
      <c r="D58" s="463"/>
      <c r="E58" s="463"/>
      <c r="F58" s="463"/>
      <c r="G58" s="463"/>
      <c r="L58" s="162" t="s">
        <v>369</v>
      </c>
      <c r="M58" s="162"/>
      <c r="N58" s="162"/>
      <c r="O58" s="162"/>
      <c r="P58" s="162"/>
      <c r="Q58" s="162"/>
      <c r="R58" s="162"/>
      <c r="S58" s="162"/>
      <c r="T58" s="463"/>
      <c r="U58" s="463"/>
      <c r="V58" s="463"/>
      <c r="W58" s="463"/>
      <c r="X58" s="463"/>
      <c r="Y58" s="463"/>
      <c r="Z58" s="3"/>
      <c r="AA58" s="3"/>
      <c r="AB58" s="464"/>
      <c r="AC58" s="3"/>
    </row>
    <row r="59" spans="1:29" ht="15" customHeight="1">
      <c r="A59" s="3"/>
      <c r="B59" s="462"/>
      <c r="C59" s="463"/>
      <c r="D59" s="463"/>
      <c r="E59" s="463"/>
      <c r="F59" s="463"/>
      <c r="G59" s="463"/>
      <c r="H59" s="162"/>
      <c r="I59" s="443"/>
      <c r="J59" s="843" t="s">
        <v>367</v>
      </c>
      <c r="K59" s="843"/>
      <c r="L59" s="843"/>
      <c r="M59" s="843"/>
      <c r="N59" s="843"/>
      <c r="O59" s="843"/>
      <c r="P59" s="843"/>
      <c r="Q59" s="162"/>
      <c r="R59" s="162"/>
      <c r="S59" s="162"/>
      <c r="T59" s="463"/>
      <c r="U59" s="463"/>
      <c r="V59" s="463"/>
      <c r="W59" s="463"/>
      <c r="X59" s="463"/>
      <c r="Y59" s="463"/>
      <c r="Z59" s="463"/>
      <c r="AA59" s="463"/>
      <c r="AB59" s="464"/>
      <c r="AC59" s="3"/>
    </row>
    <row r="60" spans="1:29" ht="15" customHeight="1">
      <c r="A60" s="3"/>
      <c r="B60" s="866" t="s">
        <v>0</v>
      </c>
      <c r="C60" s="867" t="s">
        <v>2</v>
      </c>
      <c r="D60" s="867" t="s">
        <v>3</v>
      </c>
      <c r="E60" s="867" t="s">
        <v>358</v>
      </c>
      <c r="F60" s="867"/>
      <c r="G60" s="867"/>
      <c r="H60" s="867"/>
      <c r="I60" s="867"/>
      <c r="J60" s="867"/>
      <c r="K60" s="867"/>
      <c r="L60" s="867"/>
      <c r="M60" s="867"/>
      <c r="N60" s="867"/>
      <c r="O60" s="867"/>
      <c r="P60" s="867"/>
      <c r="Q60" s="867"/>
      <c r="R60" s="867"/>
      <c r="S60" s="867"/>
      <c r="T60" s="867"/>
      <c r="U60" s="867"/>
      <c r="V60" s="867"/>
      <c r="W60" s="867"/>
      <c r="X60" s="867"/>
      <c r="Y60" s="867"/>
      <c r="Z60" s="867"/>
      <c r="AA60" s="867"/>
      <c r="AB60" s="867"/>
      <c r="AC60" s="3"/>
    </row>
    <row r="61" spans="1:29" ht="15" customHeight="1">
      <c r="A61" s="3"/>
      <c r="B61" s="866"/>
      <c r="C61" s="867"/>
      <c r="D61" s="867"/>
      <c r="E61" s="867">
        <v>2020</v>
      </c>
      <c r="F61" s="867"/>
      <c r="G61" s="867"/>
      <c r="H61" s="867"/>
      <c r="I61" s="867">
        <v>2021</v>
      </c>
      <c r="J61" s="867"/>
      <c r="K61" s="867"/>
      <c r="L61" s="867"/>
      <c r="M61" s="867">
        <v>2022</v>
      </c>
      <c r="N61" s="867"/>
      <c r="O61" s="867"/>
      <c r="P61" s="867"/>
      <c r="Q61" s="867">
        <v>2023</v>
      </c>
      <c r="R61" s="867"/>
      <c r="S61" s="867"/>
      <c r="T61" s="867"/>
      <c r="U61" s="867">
        <v>2024</v>
      </c>
      <c r="V61" s="867"/>
      <c r="W61" s="867"/>
      <c r="X61" s="868"/>
      <c r="Y61" s="867">
        <v>2025</v>
      </c>
      <c r="Z61" s="867"/>
      <c r="AA61" s="867"/>
      <c r="AB61" s="868"/>
      <c r="AC61" s="3"/>
    </row>
    <row r="62" spans="1:29" ht="32.25" customHeight="1">
      <c r="A62" s="3"/>
      <c r="B62" s="866"/>
      <c r="C62" s="867"/>
      <c r="D62" s="867"/>
      <c r="E62" s="431" t="s">
        <v>359</v>
      </c>
      <c r="F62" s="431" t="s">
        <v>360</v>
      </c>
      <c r="G62" s="431" t="s">
        <v>361</v>
      </c>
      <c r="H62" s="431" t="s">
        <v>362</v>
      </c>
      <c r="I62" s="431" t="s">
        <v>359</v>
      </c>
      <c r="J62" s="431" t="s">
        <v>360</v>
      </c>
      <c r="K62" s="431" t="s">
        <v>361</v>
      </c>
      <c r="L62" s="431" t="s">
        <v>362</v>
      </c>
      <c r="M62" s="431" t="s">
        <v>359</v>
      </c>
      <c r="N62" s="431" t="s">
        <v>360</v>
      </c>
      <c r="O62" s="431" t="s">
        <v>363</v>
      </c>
      <c r="P62" s="431" t="s">
        <v>364</v>
      </c>
      <c r="Q62" s="431" t="s">
        <v>359</v>
      </c>
      <c r="R62" s="431" t="s">
        <v>360</v>
      </c>
      <c r="S62" s="431" t="s">
        <v>363</v>
      </c>
      <c r="T62" s="431" t="s">
        <v>364</v>
      </c>
      <c r="U62" s="431" t="s">
        <v>359</v>
      </c>
      <c r="V62" s="431" t="s">
        <v>360</v>
      </c>
      <c r="W62" s="431" t="s">
        <v>363</v>
      </c>
      <c r="X62" s="465" t="s">
        <v>364</v>
      </c>
      <c r="Y62" s="431" t="s">
        <v>359</v>
      </c>
      <c r="Z62" s="431" t="s">
        <v>360</v>
      </c>
      <c r="AA62" s="431" t="s">
        <v>363</v>
      </c>
      <c r="AB62" s="465" t="s">
        <v>364</v>
      </c>
      <c r="AC62" s="3"/>
    </row>
    <row r="63" spans="1:29" ht="15" customHeight="1">
      <c r="A63" s="3"/>
      <c r="B63" s="533" t="s">
        <v>4</v>
      </c>
      <c r="C63" s="534"/>
      <c r="D63" s="534"/>
      <c r="E63" s="534"/>
      <c r="F63" s="534"/>
      <c r="G63" s="534"/>
      <c r="H63" s="534"/>
      <c r="I63" s="534"/>
      <c r="J63" s="534"/>
      <c r="K63" s="534"/>
      <c r="L63" s="534"/>
      <c r="M63" s="534"/>
      <c r="N63" s="534"/>
      <c r="O63" s="534"/>
      <c r="P63" s="534"/>
      <c r="Q63" s="534"/>
      <c r="R63" s="534"/>
      <c r="S63" s="534"/>
      <c r="T63" s="534"/>
      <c r="U63" s="534"/>
      <c r="V63" s="534"/>
      <c r="W63" s="534"/>
      <c r="X63" s="535"/>
      <c r="Y63" s="534"/>
      <c r="Z63" s="534"/>
      <c r="AA63" s="534"/>
      <c r="AB63" s="535"/>
      <c r="AC63" s="3"/>
    </row>
    <row r="64" spans="1:29" ht="15" customHeight="1">
      <c r="A64" s="3"/>
      <c r="B64" s="466">
        <v>1</v>
      </c>
      <c r="C64" s="407" t="s">
        <v>62</v>
      </c>
      <c r="D64" s="408" t="s">
        <v>15</v>
      </c>
      <c r="E64" s="409">
        <f>H22</f>
        <v>5</v>
      </c>
      <c r="F64" s="406">
        <f>(E64/$E$67)</f>
        <v>1</v>
      </c>
      <c r="G64" s="406">
        <f>LN(F64)</f>
        <v>0</v>
      </c>
      <c r="H64" s="406">
        <f>-(F64*G64)</f>
        <v>0</v>
      </c>
      <c r="I64" s="409">
        <f>I22</f>
        <v>6</v>
      </c>
      <c r="J64" s="406">
        <f>(I64/$I$67)</f>
        <v>1</v>
      </c>
      <c r="K64" s="406">
        <f>LN(J64)</f>
        <v>0</v>
      </c>
      <c r="L64" s="406">
        <f>-(J64*K64)</f>
        <v>0</v>
      </c>
      <c r="M64" s="409">
        <f>J22</f>
        <v>7</v>
      </c>
      <c r="N64" s="406">
        <f>(M64/$M$67)</f>
        <v>1</v>
      </c>
      <c r="O64" s="406">
        <f>LN(N64)</f>
        <v>0</v>
      </c>
      <c r="P64" s="406">
        <f>-(N64*O64)</f>
        <v>0</v>
      </c>
      <c r="Q64" s="409">
        <f>K22</f>
        <v>7</v>
      </c>
      <c r="R64" s="406">
        <f>(Q64/$Q$67)</f>
        <v>1</v>
      </c>
      <c r="S64" s="406">
        <f>LN(R64)</f>
        <v>0</v>
      </c>
      <c r="T64" s="406">
        <f>-(R64*S64)</f>
        <v>0</v>
      </c>
      <c r="U64" s="409">
        <f>L22</f>
        <v>9</v>
      </c>
      <c r="V64" s="406">
        <f>(U64/$U$67)</f>
        <v>0.5625</v>
      </c>
      <c r="W64" s="406">
        <f>LN(V64)</f>
        <v>-0.5753641449035618</v>
      </c>
      <c r="X64" s="467">
        <f>-(V64*W64)</f>
        <v>0.3236423315082535</v>
      </c>
      <c r="Y64" s="409">
        <f>M22</f>
        <v>9</v>
      </c>
      <c r="Z64" s="406">
        <f>(Y64/$U$67)</f>
        <v>0.5625</v>
      </c>
      <c r="AA64" s="406">
        <f>LN(Z64)</f>
        <v>-0.5753641449035618</v>
      </c>
      <c r="AB64" s="467">
        <f>-(Z64*AA64)</f>
        <v>0.3236423315082535</v>
      </c>
      <c r="AC64" s="3"/>
    </row>
    <row r="65" spans="1:29" ht="15" customHeight="1">
      <c r="A65" s="3"/>
      <c r="B65" s="530" t="s">
        <v>6</v>
      </c>
      <c r="C65" s="531"/>
      <c r="D65" s="531"/>
      <c r="E65" s="531"/>
      <c r="F65" s="531"/>
      <c r="G65" s="531"/>
      <c r="H65" s="531"/>
      <c r="I65" s="531"/>
      <c r="J65" s="531"/>
      <c r="K65" s="531"/>
      <c r="L65" s="531"/>
      <c r="M65" s="531"/>
      <c r="N65" s="531"/>
      <c r="O65" s="531"/>
      <c r="P65" s="531"/>
      <c r="Q65" s="531"/>
      <c r="R65" s="531"/>
      <c r="S65" s="531"/>
      <c r="T65" s="531"/>
      <c r="U65" s="531"/>
      <c r="V65" s="531"/>
      <c r="W65" s="531"/>
      <c r="X65" s="532"/>
      <c r="Y65" s="531"/>
      <c r="Z65" s="531"/>
      <c r="AA65" s="531"/>
      <c r="AB65" s="532"/>
      <c r="AC65" s="3"/>
    </row>
    <row r="66" spans="1:29" ht="15" customHeight="1">
      <c r="A66" s="3"/>
      <c r="B66" s="466">
        <v>2</v>
      </c>
      <c r="C66" s="407" t="s">
        <v>341</v>
      </c>
      <c r="D66" s="408" t="s">
        <v>342</v>
      </c>
      <c r="E66" s="409">
        <f>H24</f>
        <v>0</v>
      </c>
      <c r="F66" s="406">
        <f>(E66/$E$67)</f>
        <v>0</v>
      </c>
      <c r="G66" s="397">
        <v>0</v>
      </c>
      <c r="H66" s="406">
        <f>-(F66*G66)</f>
        <v>0</v>
      </c>
      <c r="I66" s="409">
        <f>I24</f>
        <v>0</v>
      </c>
      <c r="J66" s="406">
        <f>(I66/$I$67)</f>
        <v>0</v>
      </c>
      <c r="K66" s="397">
        <v>0</v>
      </c>
      <c r="L66" s="406">
        <f>-(J66*K66)</f>
        <v>0</v>
      </c>
      <c r="M66" s="409">
        <f>K24</f>
        <v>0</v>
      </c>
      <c r="N66" s="406">
        <f>(M66/$M$67)</f>
        <v>0</v>
      </c>
      <c r="O66" s="397">
        <v>0</v>
      </c>
      <c r="P66" s="406">
        <f>-(N66*O66)</f>
        <v>0</v>
      </c>
      <c r="Q66" s="409">
        <f>K24</f>
        <v>0</v>
      </c>
      <c r="R66" s="406">
        <f>(Q66/$Q$67)</f>
        <v>0</v>
      </c>
      <c r="S66" s="397">
        <v>0</v>
      </c>
      <c r="T66" s="406">
        <f>-(R66*S66)</f>
        <v>0</v>
      </c>
      <c r="U66" s="409">
        <f>L24</f>
        <v>7</v>
      </c>
      <c r="V66" s="406">
        <f>(U66/$U$67)</f>
        <v>0.4375</v>
      </c>
      <c r="W66" s="406">
        <f>LN(V66)</f>
        <v>-0.82667857318446791</v>
      </c>
      <c r="X66" s="467">
        <f>-(V66*W66)</f>
        <v>0.3616718757682047</v>
      </c>
      <c r="Y66" s="409">
        <f>M24</f>
        <v>7</v>
      </c>
      <c r="Z66" s="406">
        <f>(Y66/$U$67)</f>
        <v>0.4375</v>
      </c>
      <c r="AA66" s="406">
        <f>LN(Z66)</f>
        <v>-0.82667857318446791</v>
      </c>
      <c r="AB66" s="467">
        <f>-(Z66*AA66)</f>
        <v>0.3616718757682047</v>
      </c>
      <c r="AC66" s="3"/>
    </row>
    <row r="67" spans="1:29" ht="15" customHeight="1">
      <c r="A67" s="3"/>
      <c r="B67" s="871" t="s">
        <v>365</v>
      </c>
      <c r="C67" s="872"/>
      <c r="D67" s="870"/>
      <c r="E67" s="410">
        <f>SUM(E64:E66)</f>
        <v>5</v>
      </c>
      <c r="F67" s="869"/>
      <c r="G67" s="870"/>
      <c r="H67" s="411">
        <f>SUM(H64:H66)</f>
        <v>0</v>
      </c>
      <c r="I67" s="410">
        <f>SUM(I64:I66)</f>
        <v>6</v>
      </c>
      <c r="J67" s="869"/>
      <c r="K67" s="870"/>
      <c r="L67" s="411">
        <f>SUM(L64:L66)</f>
        <v>0</v>
      </c>
      <c r="M67" s="410">
        <f>SUM(M64:M66)</f>
        <v>7</v>
      </c>
      <c r="N67" s="869"/>
      <c r="O67" s="870"/>
      <c r="P67" s="411">
        <f>SUM(P64:P66)</f>
        <v>0</v>
      </c>
      <c r="Q67" s="410">
        <f>SUM(Q64:Q66)</f>
        <v>7</v>
      </c>
      <c r="R67" s="869"/>
      <c r="S67" s="870"/>
      <c r="T67" s="411">
        <f>SUM(T64:T66)</f>
        <v>0</v>
      </c>
      <c r="U67" s="410">
        <f>SUM(U64:U66)</f>
        <v>16</v>
      </c>
      <c r="V67" s="869"/>
      <c r="W67" s="870"/>
      <c r="X67" s="468">
        <f>SUM(X64,X66)</f>
        <v>0.6853142072764582</v>
      </c>
      <c r="Y67" s="410">
        <f>SUM(Y64:Y66)</f>
        <v>16</v>
      </c>
      <c r="Z67" s="869"/>
      <c r="AA67" s="870"/>
      <c r="AB67" s="468">
        <f>SUM(AB64,AB66)</f>
        <v>0.6853142072764582</v>
      </c>
      <c r="AC67" s="3"/>
    </row>
    <row r="68" spans="1:29" ht="15" customHeight="1" thickBot="1">
      <c r="A68" s="3"/>
      <c r="B68" s="472" t="s">
        <v>76</v>
      </c>
      <c r="C68" s="470"/>
      <c r="D68" s="470"/>
      <c r="E68" s="470"/>
      <c r="F68" s="470"/>
      <c r="G68" s="470"/>
      <c r="H68" s="470"/>
      <c r="I68" s="470"/>
      <c r="J68" s="470"/>
      <c r="K68" s="470"/>
      <c r="L68" s="470"/>
      <c r="M68" s="470"/>
      <c r="N68" s="470"/>
      <c r="O68" s="470"/>
      <c r="P68" s="470"/>
      <c r="Q68" s="470"/>
      <c r="R68" s="470"/>
      <c r="S68" s="470"/>
      <c r="T68" s="470"/>
      <c r="U68" s="470"/>
      <c r="V68" s="470"/>
      <c r="W68" s="470"/>
      <c r="X68" s="471"/>
      <c r="Y68" s="470"/>
      <c r="Z68" s="470"/>
      <c r="AA68" s="470"/>
      <c r="AB68" s="471"/>
      <c r="AC68" s="3"/>
    </row>
    <row r="69" spans="1:29" ht="1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</row>
    <row r="199" spans="1:29" ht="1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29" ht="1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1:29" ht="1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29" ht="1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1:29" ht="1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1:29" ht="1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1:29" ht="1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29" ht="1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1:29" ht="1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 spans="1:29" ht="1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 spans="2:13" ht="1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 spans="2:13" ht="1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 spans="2:13" ht="1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 spans="2:13" ht="1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 spans="2:13" ht="1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 spans="2:13" ht="1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 spans="2:13" ht="1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 spans="2:13" ht="1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 spans="2:13" ht="1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 spans="2:13" ht="1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 spans="2:13" ht="1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 spans="2:13" ht="1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 spans="2:13" ht="1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 spans="2:13" ht="1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 spans="2:13" ht="1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 spans="2:13" ht="1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 spans="2:13" ht="1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 spans="2:13" ht="1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 spans="2:13" ht="1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 spans="2:13" ht="1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 spans="2:13" ht="1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 spans="2:13" ht="1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 spans="2:13" ht="1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 spans="2:13" ht="1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 spans="2:13" ht="1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 spans="2:13" ht="1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 spans="2:13" ht="1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 spans="2:13" ht="1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 spans="2:13" ht="1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 spans="2:13" ht="1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 spans="2:13" ht="1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 spans="2:13" ht="1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 spans="2:13" ht="1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 spans="2:13" ht="1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 spans="2:13" ht="1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 spans="2:13" ht="1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 spans="2:13" ht="1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 spans="2:13" ht="1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 spans="2:13" ht="1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</sheetData>
  <mergeCells count="37">
    <mergeCell ref="Y61:AB61"/>
    <mergeCell ref="Z67:AA67"/>
    <mergeCell ref="E60:AB60"/>
    <mergeCell ref="V67:W67"/>
    <mergeCell ref="B67:D67"/>
    <mergeCell ref="F67:G67"/>
    <mergeCell ref="J67:K67"/>
    <mergeCell ref="N67:O67"/>
    <mergeCell ref="R67:S67"/>
    <mergeCell ref="U61:X61"/>
    <mergeCell ref="J59:P59"/>
    <mergeCell ref="I57:Q57"/>
    <mergeCell ref="B60:B62"/>
    <mergeCell ref="C60:C62"/>
    <mergeCell ref="D60:D62"/>
    <mergeCell ref="E61:H61"/>
    <mergeCell ref="I61:L61"/>
    <mergeCell ref="M61:P61"/>
    <mergeCell ref="Q61:T61"/>
    <mergeCell ref="C2:L2"/>
    <mergeCell ref="B19:B20"/>
    <mergeCell ref="C19:C20"/>
    <mergeCell ref="D19:D20"/>
    <mergeCell ref="E19:G19"/>
    <mergeCell ref="H19:M19"/>
    <mergeCell ref="B33:G38"/>
    <mergeCell ref="P15:V16"/>
    <mergeCell ref="O17:U18"/>
    <mergeCell ref="B27:G27"/>
    <mergeCell ref="B28:G28"/>
    <mergeCell ref="B29:G29"/>
    <mergeCell ref="B30:G30"/>
    <mergeCell ref="B31:G31"/>
    <mergeCell ref="B32:G32"/>
    <mergeCell ref="N19:N20"/>
    <mergeCell ref="B25:G25"/>
    <mergeCell ref="B26:G26"/>
  </mergeCells>
  <pageMargins left="0.7" right="0.7" top="0.75" bottom="0.75" header="0" footer="0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2"/>
  <sheetViews>
    <sheetView showGridLines="0" topLeftCell="N123" zoomScale="74" zoomScaleNormal="145" workbookViewId="0">
      <selection activeCell="B95" sqref="B95:AB154"/>
    </sheetView>
  </sheetViews>
  <sheetFormatPr defaultColWidth="14.42578125" defaultRowHeight="15" customHeight="1"/>
  <cols>
    <col min="1" max="1" width="7.140625" style="160" customWidth="1"/>
    <col min="2" max="2" width="5.7109375" style="160" customWidth="1"/>
    <col min="3" max="3" width="33.140625" style="160" bestFit="1" customWidth="1"/>
    <col min="4" max="4" width="29.85546875" style="160" bestFit="1" customWidth="1"/>
    <col min="5" max="5" width="18.140625" style="160" bestFit="1" customWidth="1"/>
    <col min="6" max="6" width="10.5703125" style="160" customWidth="1"/>
    <col min="7" max="7" width="9.85546875" style="160" customWidth="1"/>
    <col min="8" max="8" width="12.42578125" style="160" customWidth="1"/>
    <col min="9" max="9" width="11.140625" style="160" customWidth="1"/>
    <col min="10" max="10" width="9.85546875" style="160" customWidth="1"/>
    <col min="11" max="11" width="9.28515625" style="160" customWidth="1"/>
    <col min="12" max="12" width="11.85546875" style="160" customWidth="1"/>
    <col min="13" max="13" width="12.85546875" style="160" customWidth="1"/>
    <col min="14" max="14" width="20.140625" style="160" customWidth="1"/>
    <col min="15" max="15" width="10.28515625" style="160" bestFit="1" customWidth="1"/>
    <col min="16" max="16" width="24.42578125" style="160" bestFit="1" customWidth="1"/>
    <col min="17" max="17" width="21.140625" style="160" bestFit="1" customWidth="1"/>
    <col min="18" max="18" width="6.85546875" style="160" bestFit="1" customWidth="1"/>
    <col min="19" max="19" width="10.28515625" style="160" bestFit="1" customWidth="1"/>
    <col min="20" max="20" width="15.5703125" style="160" bestFit="1" customWidth="1"/>
    <col min="21" max="21" width="21.140625" style="160" bestFit="1" customWidth="1"/>
    <col min="22" max="22" width="6.85546875" style="160" bestFit="1" customWidth="1"/>
    <col min="23" max="23" width="10.28515625" style="160" bestFit="1" customWidth="1"/>
    <col min="24" max="24" width="15.5703125" style="160" bestFit="1" customWidth="1"/>
    <col min="25" max="25" width="11.85546875" style="160" customWidth="1"/>
    <col min="26" max="26" width="14.5703125" style="160" customWidth="1"/>
    <col min="27" max="27" width="12.5703125" style="160" customWidth="1"/>
    <col min="28" max="28" width="15" style="160" customWidth="1"/>
    <col min="29" max="29" width="9.140625" style="160" customWidth="1"/>
    <col min="30" max="16384" width="14.42578125" style="160"/>
  </cols>
  <sheetData>
    <row r="1" spans="1:29" ht="15" customHeight="1">
      <c r="A1" s="874"/>
      <c r="B1" s="874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</row>
    <row r="2" spans="1:29" ht="15" customHeight="1">
      <c r="B2" s="813" t="s">
        <v>345</v>
      </c>
      <c r="C2" s="813"/>
      <c r="D2" s="813"/>
      <c r="E2" s="813"/>
      <c r="F2" s="813"/>
      <c r="G2" s="813"/>
      <c r="H2" s="813"/>
      <c r="I2" s="813"/>
      <c r="J2" s="813"/>
      <c r="K2" s="813"/>
      <c r="L2" s="813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</row>
    <row r="3" spans="1:29" ht="15" customHeight="1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</row>
    <row r="4" spans="1:29" ht="15" customHeight="1">
      <c r="C4" s="162" t="s">
        <v>9</v>
      </c>
      <c r="D4" s="162" t="s">
        <v>346</v>
      </c>
      <c r="E4" s="162"/>
      <c r="F4" s="162"/>
      <c r="G4" s="162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</row>
    <row r="5" spans="1:29" ht="42.75" customHeight="1">
      <c r="C5" s="162" t="s">
        <v>10</v>
      </c>
      <c r="D5" s="814" t="s">
        <v>353</v>
      </c>
      <c r="E5" s="814"/>
      <c r="F5" s="814"/>
      <c r="G5" s="814"/>
      <c r="H5" s="814"/>
      <c r="I5" s="814"/>
      <c r="J5" s="163"/>
      <c r="K5" s="163"/>
      <c r="L5" s="163"/>
      <c r="M5" s="163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</row>
    <row r="6" spans="1:29" ht="15" customHeight="1">
      <c r="C6" s="162" t="s">
        <v>11</v>
      </c>
      <c r="D6" s="164" t="s">
        <v>115</v>
      </c>
      <c r="E6" s="164"/>
      <c r="F6" s="164"/>
      <c r="G6" s="164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</row>
    <row r="7" spans="1:29" ht="15" customHeight="1">
      <c r="C7" s="161"/>
      <c r="D7" s="161" t="s">
        <v>116</v>
      </c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</row>
    <row r="8" spans="1:29" ht="15" customHeight="1">
      <c r="C8" s="162"/>
      <c r="D8" s="164" t="s">
        <v>64</v>
      </c>
      <c r="E8" s="164"/>
      <c r="F8" s="164"/>
      <c r="G8" s="164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</row>
    <row r="9" spans="1:29" ht="15" customHeight="1">
      <c r="C9" s="162" t="s">
        <v>12</v>
      </c>
      <c r="D9" s="164" t="s">
        <v>22</v>
      </c>
      <c r="E9" s="164"/>
      <c r="F9" s="164"/>
      <c r="G9" s="164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</row>
    <row r="10" spans="1:29" ht="15" customHeight="1">
      <c r="C10" s="162"/>
      <c r="D10" s="164"/>
      <c r="E10" s="164"/>
      <c r="F10" s="164"/>
      <c r="G10" s="164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</row>
    <row r="11" spans="1:29" ht="15" customHeight="1">
      <c r="C11" s="162"/>
      <c r="D11" s="164"/>
      <c r="E11" s="164"/>
      <c r="F11" s="164"/>
      <c r="G11" s="164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</row>
    <row r="12" spans="1:29" ht="15" customHeight="1">
      <c r="C12" s="162"/>
      <c r="D12" s="164"/>
      <c r="E12" s="164"/>
      <c r="F12" s="164"/>
      <c r="G12" s="164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</row>
    <row r="13" spans="1:29" ht="15" customHeight="1">
      <c r="C13" s="162"/>
      <c r="D13" s="164" t="s">
        <v>23</v>
      </c>
      <c r="E13" s="164"/>
      <c r="F13" s="164"/>
      <c r="G13" s="164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</row>
    <row r="14" spans="1:29" ht="15" customHeight="1">
      <c r="C14" s="162"/>
      <c r="D14" s="164" t="s">
        <v>13</v>
      </c>
      <c r="E14" s="164"/>
      <c r="F14" s="164"/>
      <c r="G14" s="164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</row>
    <row r="15" spans="1:29" ht="15" customHeight="1">
      <c r="C15" s="162"/>
      <c r="D15" s="164" t="s">
        <v>24</v>
      </c>
      <c r="E15" s="164"/>
      <c r="F15" s="164"/>
      <c r="G15" s="164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</row>
    <row r="16" spans="1:29" ht="15" customHeight="1">
      <c r="C16" s="162"/>
      <c r="D16" s="164" t="s">
        <v>25</v>
      </c>
      <c r="E16" s="164"/>
      <c r="F16" s="164"/>
      <c r="G16" s="164"/>
      <c r="H16" s="161"/>
      <c r="I16" s="161"/>
      <c r="J16" s="161"/>
      <c r="K16" s="161"/>
      <c r="L16" s="161"/>
      <c r="M16" s="161"/>
      <c r="N16" s="161"/>
      <c r="O16" s="815" t="s">
        <v>36</v>
      </c>
      <c r="P16" s="815"/>
      <c r="Q16" s="815"/>
      <c r="R16" s="815"/>
      <c r="S16" s="815"/>
      <c r="T16" s="815"/>
      <c r="U16" s="815"/>
      <c r="V16" s="161"/>
      <c r="W16" s="161"/>
      <c r="X16" s="161"/>
      <c r="Y16" s="161"/>
      <c r="Z16" s="161"/>
      <c r="AA16" s="161"/>
      <c r="AB16" s="161"/>
      <c r="AC16" s="161"/>
    </row>
    <row r="17" spans="1:30" ht="15" customHeight="1">
      <c r="A17" s="162"/>
      <c r="B17" s="164"/>
      <c r="C17" s="162"/>
      <c r="D17" s="164" t="s">
        <v>26</v>
      </c>
      <c r="E17" s="164"/>
      <c r="F17" s="161"/>
      <c r="G17" s="161"/>
      <c r="H17" s="161"/>
      <c r="I17" s="161"/>
      <c r="J17" s="161"/>
      <c r="K17" s="161"/>
      <c r="L17" s="161"/>
      <c r="M17" s="161"/>
      <c r="N17" s="161"/>
      <c r="O17" s="815"/>
      <c r="P17" s="815"/>
      <c r="Q17" s="815"/>
      <c r="R17" s="815"/>
      <c r="S17" s="815"/>
      <c r="T17" s="815"/>
      <c r="U17" s="815"/>
      <c r="V17" s="161"/>
      <c r="W17" s="161"/>
      <c r="X17" s="161"/>
      <c r="Y17" s="161"/>
      <c r="Z17" s="161"/>
      <c r="AA17" s="161"/>
      <c r="AB17" s="161"/>
      <c r="AC17" s="161"/>
    </row>
    <row r="18" spans="1:30" ht="15" customHeight="1">
      <c r="A18" s="161"/>
      <c r="B18" s="816" t="s">
        <v>0</v>
      </c>
      <c r="C18" s="816" t="s">
        <v>2</v>
      </c>
      <c r="D18" s="816" t="s">
        <v>3</v>
      </c>
      <c r="E18" s="817" t="s">
        <v>19</v>
      </c>
      <c r="F18" s="817"/>
      <c r="G18" s="817"/>
      <c r="H18" s="818" t="s">
        <v>7</v>
      </c>
      <c r="I18" s="819"/>
      <c r="J18" s="819"/>
      <c r="K18" s="819"/>
      <c r="L18" s="819"/>
      <c r="M18" s="820"/>
      <c r="N18" s="816" t="s">
        <v>1</v>
      </c>
      <c r="O18" s="161"/>
      <c r="P18" s="149"/>
      <c r="Q18" s="149"/>
      <c r="R18" s="149"/>
      <c r="S18" s="149"/>
      <c r="T18" s="149"/>
      <c r="U18" s="149"/>
      <c r="V18" s="149"/>
      <c r="W18" s="150"/>
      <c r="X18" s="150"/>
      <c r="Y18" s="150"/>
      <c r="Z18" s="161"/>
      <c r="AA18" s="161"/>
      <c r="AB18" s="161"/>
      <c r="AC18" s="161"/>
      <c r="AD18" s="161"/>
    </row>
    <row r="19" spans="1:30" ht="59.25" customHeight="1">
      <c r="A19" s="161"/>
      <c r="B19" s="816"/>
      <c r="C19" s="816"/>
      <c r="D19" s="816"/>
      <c r="E19" s="165" t="s">
        <v>20</v>
      </c>
      <c r="F19" s="165" t="s">
        <v>21</v>
      </c>
      <c r="G19" s="165" t="s">
        <v>34</v>
      </c>
      <c r="H19" s="166">
        <v>2020</v>
      </c>
      <c r="I19" s="166">
        <v>2021</v>
      </c>
      <c r="J19" s="166">
        <v>2022</v>
      </c>
      <c r="K19" s="166">
        <v>2023</v>
      </c>
      <c r="L19" s="166">
        <v>2024</v>
      </c>
      <c r="M19" s="166" t="s">
        <v>376</v>
      </c>
      <c r="N19" s="816"/>
      <c r="O19" s="161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61"/>
      <c r="AA19" s="161"/>
      <c r="AB19" s="161"/>
      <c r="AC19" s="161"/>
      <c r="AD19" s="161"/>
    </row>
    <row r="20" spans="1:30">
      <c r="A20" s="161"/>
      <c r="B20" s="536" t="s">
        <v>4</v>
      </c>
      <c r="C20" s="537"/>
      <c r="D20" s="537"/>
      <c r="E20" s="537"/>
      <c r="F20" s="537"/>
      <c r="G20" s="537"/>
      <c r="H20" s="537"/>
      <c r="I20" s="537"/>
      <c r="J20" s="537"/>
      <c r="K20" s="537"/>
      <c r="L20" s="537"/>
      <c r="M20" s="537"/>
      <c r="N20" s="538"/>
      <c r="O20" s="161"/>
      <c r="P20" s="149"/>
      <c r="Q20" s="149"/>
      <c r="R20" s="149"/>
      <c r="S20" s="149"/>
      <c r="T20" s="149"/>
      <c r="U20" s="149"/>
      <c r="V20" s="149"/>
      <c r="W20" s="150"/>
      <c r="X20" s="150"/>
      <c r="Y20" s="150"/>
      <c r="Z20" s="161"/>
      <c r="AA20" s="161"/>
      <c r="AB20" s="161"/>
      <c r="AC20" s="161"/>
      <c r="AD20" s="161"/>
    </row>
    <row r="21" spans="1:30" ht="15" customHeight="1">
      <c r="A21" s="161"/>
      <c r="B21" s="167">
        <v>1</v>
      </c>
      <c r="C21" s="168" t="s">
        <v>241</v>
      </c>
      <c r="D21" s="169" t="s">
        <v>242</v>
      </c>
      <c r="E21" s="167" t="s">
        <v>35</v>
      </c>
      <c r="F21" s="170" t="s">
        <v>119</v>
      </c>
      <c r="G21" s="171" t="s">
        <v>35</v>
      </c>
      <c r="H21" s="875" t="s">
        <v>331</v>
      </c>
      <c r="I21" s="876"/>
      <c r="J21" s="172">
        <v>6</v>
      </c>
      <c r="K21" s="172">
        <v>7</v>
      </c>
      <c r="L21" s="172">
        <v>8</v>
      </c>
      <c r="M21" s="172">
        <v>8</v>
      </c>
      <c r="N21" s="173" t="s">
        <v>31</v>
      </c>
      <c r="O21" s="161"/>
      <c r="P21" s="149"/>
      <c r="Q21" s="149"/>
      <c r="R21" s="149"/>
      <c r="S21" s="149"/>
      <c r="T21" s="149"/>
      <c r="U21" s="149"/>
      <c r="V21" s="149"/>
      <c r="W21" s="150"/>
      <c r="X21" s="150"/>
      <c r="Y21" s="150"/>
      <c r="Z21" s="161"/>
      <c r="AA21" s="161"/>
      <c r="AB21" s="161"/>
      <c r="AC21" s="161"/>
      <c r="AD21" s="161"/>
    </row>
    <row r="22" spans="1:30" ht="15" customHeight="1">
      <c r="A22" s="161"/>
      <c r="B22" s="174">
        <v>2</v>
      </c>
      <c r="C22" s="175" t="s">
        <v>243</v>
      </c>
      <c r="D22" s="176" t="s">
        <v>244</v>
      </c>
      <c r="E22" s="167" t="s">
        <v>35</v>
      </c>
      <c r="F22" s="177" t="s">
        <v>65</v>
      </c>
      <c r="G22" s="171" t="s">
        <v>35</v>
      </c>
      <c r="H22" s="877"/>
      <c r="I22" s="878"/>
      <c r="J22" s="178">
        <v>9</v>
      </c>
      <c r="K22" s="178">
        <v>9</v>
      </c>
      <c r="L22" s="178">
        <v>9</v>
      </c>
      <c r="M22" s="178">
        <v>9</v>
      </c>
      <c r="N22" s="173" t="s">
        <v>31</v>
      </c>
      <c r="O22" s="161"/>
      <c r="P22" s="151"/>
      <c r="Q22" s="151"/>
      <c r="R22" s="150"/>
      <c r="S22" s="150"/>
      <c r="T22" s="150"/>
      <c r="U22" s="150"/>
      <c r="V22" s="150"/>
      <c r="W22" s="150"/>
      <c r="X22" s="150"/>
      <c r="Y22" s="150"/>
      <c r="Z22" s="161"/>
      <c r="AA22" s="161"/>
      <c r="AB22" s="161"/>
      <c r="AC22" s="161"/>
      <c r="AD22" s="161"/>
    </row>
    <row r="23" spans="1:30" ht="15" customHeight="1">
      <c r="A23" s="161"/>
      <c r="B23" s="167">
        <v>3</v>
      </c>
      <c r="C23" s="175" t="s">
        <v>245</v>
      </c>
      <c r="D23" s="176" t="s">
        <v>246</v>
      </c>
      <c r="E23" s="167" t="s">
        <v>35</v>
      </c>
      <c r="F23" s="179" t="s">
        <v>65</v>
      </c>
      <c r="G23" s="171" t="s">
        <v>35</v>
      </c>
      <c r="H23" s="877"/>
      <c r="I23" s="878"/>
      <c r="J23" s="180">
        <v>14</v>
      </c>
      <c r="K23" s="180">
        <v>15</v>
      </c>
      <c r="L23" s="180">
        <v>16</v>
      </c>
      <c r="M23" s="180">
        <v>16</v>
      </c>
      <c r="N23" s="173" t="s">
        <v>31</v>
      </c>
      <c r="O23" s="161"/>
      <c r="P23" s="152"/>
      <c r="Q23" s="152"/>
      <c r="R23" s="153"/>
      <c r="S23" s="153"/>
      <c r="T23" s="153"/>
      <c r="U23" s="153"/>
      <c r="V23" s="153"/>
      <c r="W23" s="153"/>
      <c r="X23" s="153"/>
      <c r="Y23" s="153"/>
      <c r="Z23" s="161"/>
      <c r="AA23" s="161"/>
      <c r="AB23" s="161"/>
      <c r="AC23" s="161"/>
      <c r="AD23" s="161"/>
    </row>
    <row r="24" spans="1:30" ht="15" customHeight="1">
      <c r="A24" s="161"/>
      <c r="B24" s="174">
        <v>4</v>
      </c>
      <c r="C24" s="175" t="s">
        <v>247</v>
      </c>
      <c r="D24" s="176" t="s">
        <v>248</v>
      </c>
      <c r="E24" s="167" t="s">
        <v>35</v>
      </c>
      <c r="F24" s="179" t="s">
        <v>65</v>
      </c>
      <c r="G24" s="171" t="s">
        <v>35</v>
      </c>
      <c r="H24" s="877"/>
      <c r="I24" s="878"/>
      <c r="J24" s="180">
        <v>19</v>
      </c>
      <c r="K24" s="180">
        <v>20</v>
      </c>
      <c r="L24" s="180">
        <v>20</v>
      </c>
      <c r="M24" s="180">
        <v>20</v>
      </c>
      <c r="N24" s="173" t="s">
        <v>31</v>
      </c>
      <c r="O24" s="161"/>
      <c r="P24" s="152"/>
      <c r="Q24" s="152"/>
      <c r="R24" s="153"/>
      <c r="S24" s="153"/>
      <c r="T24" s="153"/>
      <c r="U24" s="153"/>
      <c r="V24" s="153"/>
      <c r="W24" s="153"/>
      <c r="X24" s="153"/>
      <c r="Y24" s="153"/>
      <c r="Z24" s="161"/>
      <c r="AA24" s="161"/>
      <c r="AB24" s="161"/>
      <c r="AC24" s="161"/>
      <c r="AD24" s="161"/>
    </row>
    <row r="25" spans="1:30" ht="15" customHeight="1">
      <c r="A25" s="161"/>
      <c r="B25" s="167">
        <v>5</v>
      </c>
      <c r="C25" s="175" t="s">
        <v>249</v>
      </c>
      <c r="D25" s="176" t="s">
        <v>250</v>
      </c>
      <c r="E25" s="167" t="s">
        <v>35</v>
      </c>
      <c r="F25" s="179" t="s">
        <v>65</v>
      </c>
      <c r="G25" s="171" t="s">
        <v>35</v>
      </c>
      <c r="H25" s="877"/>
      <c r="I25" s="878"/>
      <c r="J25" s="180">
        <v>5</v>
      </c>
      <c r="K25" s="180">
        <v>6</v>
      </c>
      <c r="L25" s="180">
        <v>6</v>
      </c>
      <c r="M25" s="180">
        <v>6</v>
      </c>
      <c r="N25" s="173" t="s">
        <v>31</v>
      </c>
      <c r="O25" s="161"/>
      <c r="P25" s="151"/>
      <c r="Q25" s="151"/>
      <c r="R25" s="150"/>
      <c r="S25" s="150"/>
      <c r="T25" s="150"/>
      <c r="U25" s="150"/>
      <c r="V25" s="150"/>
      <c r="W25" s="150"/>
      <c r="X25" s="150"/>
      <c r="Y25" s="150"/>
      <c r="Z25" s="161"/>
      <c r="AA25" s="161"/>
      <c r="AB25" s="161"/>
      <c r="AC25" s="161"/>
      <c r="AD25" s="161"/>
    </row>
    <row r="26" spans="1:30" ht="15" customHeight="1">
      <c r="A26" s="161"/>
      <c r="B26" s="174">
        <v>6</v>
      </c>
      <c r="C26" s="175" t="s">
        <v>251</v>
      </c>
      <c r="D26" s="176" t="s">
        <v>252</v>
      </c>
      <c r="E26" s="167" t="s">
        <v>35</v>
      </c>
      <c r="F26" s="179" t="s">
        <v>65</v>
      </c>
      <c r="G26" s="171" t="s">
        <v>35</v>
      </c>
      <c r="H26" s="877"/>
      <c r="I26" s="878"/>
      <c r="J26" s="180">
        <v>14</v>
      </c>
      <c r="K26" s="180">
        <v>15</v>
      </c>
      <c r="L26" s="180">
        <v>16</v>
      </c>
      <c r="M26" s="180">
        <v>16</v>
      </c>
      <c r="N26" s="173" t="s">
        <v>31</v>
      </c>
      <c r="O26" s="161"/>
      <c r="P26" s="151"/>
      <c r="Q26" s="151"/>
      <c r="R26" s="150"/>
      <c r="S26" s="150"/>
      <c r="T26" s="150"/>
      <c r="U26" s="150"/>
      <c r="V26" s="150"/>
      <c r="W26" s="150"/>
      <c r="X26" s="150"/>
      <c r="Y26" s="150"/>
      <c r="Z26" s="161"/>
      <c r="AA26" s="161"/>
      <c r="AB26" s="161"/>
      <c r="AC26" s="161"/>
      <c r="AD26" s="161"/>
    </row>
    <row r="27" spans="1:30" ht="15" customHeight="1">
      <c r="A27" s="161"/>
      <c r="B27" s="167">
        <v>7</v>
      </c>
      <c r="C27" s="175" t="s">
        <v>253</v>
      </c>
      <c r="D27" s="176" t="s">
        <v>254</v>
      </c>
      <c r="E27" s="167" t="s">
        <v>35</v>
      </c>
      <c r="F27" s="179" t="s">
        <v>65</v>
      </c>
      <c r="G27" s="171" t="s">
        <v>35</v>
      </c>
      <c r="H27" s="877"/>
      <c r="I27" s="878"/>
      <c r="J27" s="181">
        <v>16</v>
      </c>
      <c r="K27" s="181">
        <v>17</v>
      </c>
      <c r="L27" s="181">
        <v>17</v>
      </c>
      <c r="M27" s="181">
        <v>17</v>
      </c>
      <c r="N27" s="173" t="s">
        <v>31</v>
      </c>
      <c r="O27" s="161"/>
      <c r="P27" s="151"/>
      <c r="Q27" s="151"/>
      <c r="R27" s="150"/>
      <c r="S27" s="150"/>
      <c r="T27" s="150"/>
      <c r="U27" s="150"/>
      <c r="V27" s="150"/>
      <c r="W27" s="150"/>
      <c r="X27" s="150"/>
      <c r="Y27" s="150"/>
      <c r="Z27" s="161"/>
      <c r="AA27" s="161"/>
      <c r="AB27" s="161"/>
      <c r="AC27" s="161"/>
      <c r="AD27" s="161"/>
    </row>
    <row r="28" spans="1:30" ht="15" customHeight="1">
      <c r="A28" s="161"/>
      <c r="B28" s="174">
        <v>8</v>
      </c>
      <c r="C28" s="175" t="s">
        <v>131</v>
      </c>
      <c r="D28" s="182" t="s">
        <v>132</v>
      </c>
      <c r="E28" s="167" t="s">
        <v>35</v>
      </c>
      <c r="F28" s="179" t="s">
        <v>65</v>
      </c>
      <c r="G28" s="171" t="s">
        <v>35</v>
      </c>
      <c r="H28" s="877"/>
      <c r="I28" s="878"/>
      <c r="J28" s="180">
        <v>6</v>
      </c>
      <c r="K28" s="180">
        <v>8</v>
      </c>
      <c r="L28" s="180">
        <v>8</v>
      </c>
      <c r="M28" s="180">
        <v>8</v>
      </c>
      <c r="N28" s="173" t="s">
        <v>31</v>
      </c>
      <c r="O28" s="161"/>
      <c r="P28" s="151"/>
      <c r="Q28" s="151"/>
      <c r="R28" s="150"/>
      <c r="S28" s="150"/>
      <c r="T28" s="150"/>
      <c r="U28" s="150"/>
      <c r="V28" s="150"/>
      <c r="W28" s="150"/>
      <c r="X28" s="150"/>
      <c r="Y28" s="150"/>
      <c r="Z28" s="161"/>
      <c r="AA28" s="161"/>
      <c r="AB28" s="161"/>
      <c r="AC28" s="161"/>
      <c r="AD28" s="161"/>
    </row>
    <row r="29" spans="1:30" ht="15" customHeight="1">
      <c r="A29" s="161"/>
      <c r="B29" s="167">
        <v>9</v>
      </c>
      <c r="C29" s="175" t="s">
        <v>141</v>
      </c>
      <c r="D29" s="182" t="s">
        <v>142</v>
      </c>
      <c r="E29" s="167" t="s">
        <v>35</v>
      </c>
      <c r="F29" s="179" t="s">
        <v>119</v>
      </c>
      <c r="G29" s="171" t="s">
        <v>35</v>
      </c>
      <c r="H29" s="877"/>
      <c r="I29" s="878"/>
      <c r="J29" s="180">
        <v>14</v>
      </c>
      <c r="K29" s="180">
        <v>10</v>
      </c>
      <c r="L29" s="180">
        <v>11</v>
      </c>
      <c r="M29" s="180">
        <v>11</v>
      </c>
      <c r="N29" s="173" t="s">
        <v>31</v>
      </c>
      <c r="O29" s="161"/>
      <c r="P29" s="154"/>
      <c r="Q29" s="154"/>
      <c r="R29" s="150"/>
      <c r="S29" s="150"/>
      <c r="T29" s="150"/>
      <c r="U29" s="150"/>
      <c r="V29" s="150"/>
      <c r="W29" s="150"/>
      <c r="X29" s="150"/>
      <c r="Y29" s="150"/>
      <c r="Z29" s="161"/>
      <c r="AA29" s="161"/>
      <c r="AB29" s="161"/>
      <c r="AC29" s="161"/>
      <c r="AD29" s="161"/>
    </row>
    <row r="30" spans="1:30" ht="15" customHeight="1">
      <c r="A30" s="161"/>
      <c r="B30" s="174">
        <v>10</v>
      </c>
      <c r="C30" s="175" t="s">
        <v>255</v>
      </c>
      <c r="D30" s="182" t="s">
        <v>256</v>
      </c>
      <c r="E30" s="167" t="s">
        <v>35</v>
      </c>
      <c r="F30" s="179" t="s">
        <v>257</v>
      </c>
      <c r="G30" s="171" t="s">
        <v>35</v>
      </c>
      <c r="H30" s="877"/>
      <c r="I30" s="878"/>
      <c r="J30" s="180">
        <v>13</v>
      </c>
      <c r="K30" s="180">
        <v>14</v>
      </c>
      <c r="L30" s="180">
        <v>15</v>
      </c>
      <c r="M30" s="180">
        <v>15</v>
      </c>
      <c r="N30" s="173" t="s">
        <v>31</v>
      </c>
      <c r="O30" s="161"/>
      <c r="P30" s="154"/>
      <c r="Q30" s="154"/>
      <c r="R30" s="150"/>
      <c r="S30" s="150"/>
      <c r="T30" s="150"/>
      <c r="U30" s="150"/>
      <c r="V30" s="150"/>
      <c r="W30" s="150"/>
      <c r="X30" s="150"/>
      <c r="Y30" s="150"/>
      <c r="Z30" s="161"/>
      <c r="AA30" s="161"/>
      <c r="AB30" s="161"/>
      <c r="AC30" s="161"/>
      <c r="AD30" s="161"/>
    </row>
    <row r="31" spans="1:30" ht="15" customHeight="1">
      <c r="A31" s="161"/>
      <c r="B31" s="167">
        <v>11</v>
      </c>
      <c r="C31" s="175" t="s">
        <v>167</v>
      </c>
      <c r="D31" s="182" t="s">
        <v>168</v>
      </c>
      <c r="E31" s="167" t="s">
        <v>35</v>
      </c>
      <c r="F31" s="179" t="s">
        <v>65</v>
      </c>
      <c r="G31" s="171" t="s">
        <v>35</v>
      </c>
      <c r="H31" s="879"/>
      <c r="I31" s="880"/>
      <c r="J31" s="183">
        <v>9</v>
      </c>
      <c r="K31" s="183">
        <v>10</v>
      </c>
      <c r="L31" s="183">
        <v>11</v>
      </c>
      <c r="M31" s="183">
        <v>11</v>
      </c>
      <c r="N31" s="173" t="s">
        <v>31</v>
      </c>
      <c r="O31" s="161"/>
      <c r="P31" s="154"/>
      <c r="Q31" s="154"/>
      <c r="R31" s="150"/>
      <c r="S31" s="150"/>
      <c r="T31" s="150"/>
      <c r="U31" s="150"/>
      <c r="V31" s="150"/>
      <c r="W31" s="150"/>
      <c r="X31" s="150"/>
      <c r="Y31" s="150"/>
      <c r="Z31" s="161"/>
      <c r="AA31" s="161"/>
      <c r="AB31" s="161"/>
      <c r="AC31" s="161"/>
      <c r="AD31" s="161"/>
    </row>
    <row r="32" spans="1:30" ht="15" customHeight="1">
      <c r="A32" s="161"/>
      <c r="B32" s="536" t="s">
        <v>6</v>
      </c>
      <c r="C32" s="537"/>
      <c r="D32" s="537"/>
      <c r="E32" s="537"/>
      <c r="F32" s="537"/>
      <c r="G32" s="537"/>
      <c r="H32" s="537"/>
      <c r="I32" s="537"/>
      <c r="J32" s="537"/>
      <c r="K32" s="537"/>
      <c r="L32" s="537"/>
      <c r="M32" s="537"/>
      <c r="N32" s="538"/>
      <c r="O32" s="161"/>
      <c r="P32" s="154"/>
      <c r="Q32" s="154"/>
      <c r="R32" s="150"/>
      <c r="S32" s="150"/>
      <c r="T32" s="150"/>
      <c r="U32" s="150"/>
      <c r="V32" s="150"/>
      <c r="W32" s="150"/>
      <c r="X32" s="150"/>
      <c r="Y32" s="150"/>
      <c r="Z32" s="161"/>
      <c r="AA32" s="161"/>
      <c r="AB32" s="161"/>
      <c r="AC32" s="161"/>
      <c r="AD32" s="161"/>
    </row>
    <row r="33" spans="1:30" ht="15" customHeight="1">
      <c r="A33" s="161"/>
      <c r="B33" s="184"/>
      <c r="C33" s="184" t="s">
        <v>107</v>
      </c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61"/>
      <c r="P33" s="154"/>
      <c r="Q33" s="154"/>
      <c r="R33" s="150"/>
      <c r="S33" s="150"/>
      <c r="T33" s="150"/>
      <c r="U33" s="150"/>
      <c r="V33" s="150"/>
      <c r="W33" s="150"/>
      <c r="X33" s="150"/>
      <c r="Y33" s="150"/>
      <c r="Z33" s="161"/>
      <c r="AA33" s="161"/>
      <c r="AB33" s="161"/>
      <c r="AC33" s="161"/>
      <c r="AD33" s="161"/>
    </row>
    <row r="34" spans="1:30" ht="15" customHeight="1">
      <c r="A34" s="161"/>
      <c r="B34" s="167">
        <v>1</v>
      </c>
      <c r="C34" s="185" t="s">
        <v>258</v>
      </c>
      <c r="D34" s="186" t="s">
        <v>259</v>
      </c>
      <c r="E34" s="173" t="s">
        <v>343</v>
      </c>
      <c r="F34" s="173" t="s">
        <v>65</v>
      </c>
      <c r="G34" s="187" t="s">
        <v>35</v>
      </c>
      <c r="H34" s="875" t="s">
        <v>331</v>
      </c>
      <c r="I34" s="876"/>
      <c r="J34" s="188">
        <v>1</v>
      </c>
      <c r="K34" s="188">
        <v>1</v>
      </c>
      <c r="L34" s="188">
        <v>2</v>
      </c>
      <c r="M34" s="188">
        <v>2</v>
      </c>
      <c r="N34" s="173" t="s">
        <v>32</v>
      </c>
      <c r="O34" s="161"/>
      <c r="P34" s="154"/>
      <c r="Q34" s="154"/>
      <c r="R34" s="150"/>
      <c r="S34" s="150"/>
      <c r="T34" s="150"/>
      <c r="U34" s="150"/>
      <c r="V34" s="150"/>
      <c r="W34" s="150"/>
      <c r="X34" s="150"/>
      <c r="Y34" s="150"/>
      <c r="Z34" s="161"/>
      <c r="AA34" s="161"/>
      <c r="AB34" s="161"/>
      <c r="AC34" s="161"/>
      <c r="AD34" s="161"/>
    </row>
    <row r="35" spans="1:30" ht="15" customHeight="1">
      <c r="A35" s="161"/>
      <c r="B35" s="167">
        <v>2</v>
      </c>
      <c r="C35" s="175" t="s">
        <v>260</v>
      </c>
      <c r="D35" s="182" t="s">
        <v>261</v>
      </c>
      <c r="E35" s="167" t="s">
        <v>35</v>
      </c>
      <c r="F35" s="171" t="s">
        <v>65</v>
      </c>
      <c r="G35" s="179" t="s">
        <v>35</v>
      </c>
      <c r="H35" s="877"/>
      <c r="I35" s="878"/>
      <c r="J35" s="183">
        <v>3</v>
      </c>
      <c r="K35" s="183">
        <v>3</v>
      </c>
      <c r="L35" s="183">
        <v>3</v>
      </c>
      <c r="M35" s="183">
        <v>3</v>
      </c>
      <c r="N35" s="173" t="s">
        <v>32</v>
      </c>
      <c r="O35" s="161"/>
      <c r="P35" s="154"/>
      <c r="Q35" s="154"/>
      <c r="R35" s="150"/>
      <c r="S35" s="150"/>
      <c r="T35" s="150"/>
      <c r="U35" s="150"/>
      <c r="V35" s="150"/>
      <c r="W35" s="150"/>
      <c r="X35" s="150"/>
      <c r="Y35" s="150"/>
      <c r="Z35" s="161"/>
      <c r="AA35" s="161"/>
      <c r="AB35" s="161"/>
      <c r="AC35" s="161"/>
      <c r="AD35" s="161"/>
    </row>
    <row r="36" spans="1:30" ht="15" customHeight="1">
      <c r="A36" s="161"/>
      <c r="B36" s="167">
        <v>3</v>
      </c>
      <c r="C36" s="175" t="s">
        <v>262</v>
      </c>
      <c r="D36" s="182" t="s">
        <v>263</v>
      </c>
      <c r="E36" s="167" t="s">
        <v>35</v>
      </c>
      <c r="F36" s="171" t="s">
        <v>65</v>
      </c>
      <c r="G36" s="179" t="s">
        <v>35</v>
      </c>
      <c r="H36" s="877"/>
      <c r="I36" s="878"/>
      <c r="J36" s="183">
        <v>2</v>
      </c>
      <c r="K36" s="183">
        <v>2</v>
      </c>
      <c r="L36" s="183">
        <v>2</v>
      </c>
      <c r="M36" s="183">
        <v>2</v>
      </c>
      <c r="N36" s="173" t="s">
        <v>32</v>
      </c>
      <c r="O36" s="161"/>
      <c r="P36" s="154"/>
      <c r="Q36" s="154"/>
      <c r="R36" s="150"/>
      <c r="S36" s="150"/>
      <c r="T36" s="150"/>
      <c r="U36" s="150"/>
      <c r="V36" s="150"/>
      <c r="W36" s="150"/>
      <c r="X36" s="150"/>
      <c r="Y36" s="150"/>
      <c r="Z36" s="161"/>
      <c r="AA36" s="161"/>
      <c r="AB36" s="161"/>
      <c r="AC36" s="161"/>
      <c r="AD36" s="161"/>
    </row>
    <row r="37" spans="1:30" ht="15" customHeight="1">
      <c r="A37" s="161"/>
      <c r="B37" s="167">
        <v>4</v>
      </c>
      <c r="C37" s="175" t="s">
        <v>175</v>
      </c>
      <c r="D37" s="182" t="s">
        <v>176</v>
      </c>
      <c r="E37" s="167" t="s">
        <v>35</v>
      </c>
      <c r="F37" s="171" t="s">
        <v>65</v>
      </c>
      <c r="G37" s="179" t="s">
        <v>35</v>
      </c>
      <c r="H37" s="877"/>
      <c r="I37" s="878"/>
      <c r="J37" s="183">
        <v>6</v>
      </c>
      <c r="K37" s="183">
        <v>6</v>
      </c>
      <c r="L37" s="183">
        <v>6</v>
      </c>
      <c r="M37" s="183">
        <v>6</v>
      </c>
      <c r="N37" s="173" t="s">
        <v>32</v>
      </c>
      <c r="O37" s="161"/>
      <c r="P37" s="154"/>
      <c r="Q37" s="154"/>
      <c r="R37" s="150"/>
      <c r="S37" s="150"/>
      <c r="T37" s="150"/>
      <c r="U37" s="150"/>
      <c r="V37" s="150"/>
      <c r="W37" s="150"/>
      <c r="X37" s="150"/>
      <c r="Y37" s="150"/>
      <c r="Z37" s="161"/>
      <c r="AA37" s="161"/>
      <c r="AB37" s="161"/>
      <c r="AC37" s="161"/>
      <c r="AD37" s="161"/>
    </row>
    <row r="38" spans="1:30" ht="15" customHeight="1">
      <c r="A38" s="161"/>
      <c r="B38" s="167">
        <v>5</v>
      </c>
      <c r="C38" s="175" t="s">
        <v>179</v>
      </c>
      <c r="D38" s="182" t="s">
        <v>180</v>
      </c>
      <c r="E38" s="167" t="s">
        <v>35</v>
      </c>
      <c r="F38" s="171" t="s">
        <v>65</v>
      </c>
      <c r="G38" s="179" t="s">
        <v>35</v>
      </c>
      <c r="H38" s="877"/>
      <c r="I38" s="878"/>
      <c r="J38" s="183">
        <v>8</v>
      </c>
      <c r="K38" s="183">
        <v>8</v>
      </c>
      <c r="L38" s="183">
        <v>8</v>
      </c>
      <c r="M38" s="183">
        <v>8</v>
      </c>
      <c r="N38" s="173" t="s">
        <v>32</v>
      </c>
      <c r="O38" s="161"/>
      <c r="P38" s="154"/>
      <c r="Q38" s="154"/>
      <c r="R38" s="150"/>
      <c r="S38" s="150"/>
      <c r="T38" s="150"/>
      <c r="U38" s="150"/>
      <c r="V38" s="150"/>
      <c r="W38" s="150"/>
      <c r="X38" s="150"/>
      <c r="Y38" s="150"/>
      <c r="Z38" s="161"/>
      <c r="AA38" s="161"/>
      <c r="AB38" s="161"/>
      <c r="AC38" s="161"/>
      <c r="AD38" s="161"/>
    </row>
    <row r="39" spans="1:30" ht="15" customHeight="1">
      <c r="A39" s="161"/>
      <c r="B39" s="167">
        <v>6</v>
      </c>
      <c r="C39" s="175" t="s">
        <v>264</v>
      </c>
      <c r="D39" s="182" t="s">
        <v>265</v>
      </c>
      <c r="E39" s="167" t="s">
        <v>35</v>
      </c>
      <c r="F39" s="171" t="s">
        <v>65</v>
      </c>
      <c r="G39" s="179" t="s">
        <v>35</v>
      </c>
      <c r="H39" s="877"/>
      <c r="I39" s="878"/>
      <c r="J39" s="189">
        <v>0</v>
      </c>
      <c r="K39" s="183">
        <v>1</v>
      </c>
      <c r="L39" s="183">
        <v>1</v>
      </c>
      <c r="M39" s="183">
        <v>1</v>
      </c>
      <c r="N39" s="173" t="s">
        <v>32</v>
      </c>
      <c r="O39" s="161"/>
      <c r="P39" s="154"/>
      <c r="Q39" s="154"/>
      <c r="R39" s="150"/>
      <c r="S39" s="150"/>
      <c r="T39" s="150"/>
      <c r="U39" s="150"/>
      <c r="V39" s="150"/>
      <c r="W39" s="150"/>
      <c r="X39" s="150"/>
      <c r="Y39" s="150"/>
      <c r="Z39" s="161"/>
      <c r="AA39" s="161"/>
      <c r="AB39" s="161"/>
      <c r="AC39" s="161"/>
      <c r="AD39" s="161"/>
    </row>
    <row r="40" spans="1:30" ht="15" customHeight="1">
      <c r="A40" s="161"/>
      <c r="B40" s="167">
        <v>7</v>
      </c>
      <c r="C40" s="175" t="s">
        <v>171</v>
      </c>
      <c r="D40" s="182" t="s">
        <v>172</v>
      </c>
      <c r="E40" s="167" t="s">
        <v>35</v>
      </c>
      <c r="F40" s="171" t="s">
        <v>65</v>
      </c>
      <c r="G40" s="179" t="s">
        <v>35</v>
      </c>
      <c r="H40" s="877"/>
      <c r="I40" s="878"/>
      <c r="J40" s="183">
        <v>5</v>
      </c>
      <c r="K40" s="183">
        <v>5</v>
      </c>
      <c r="L40" s="183">
        <v>5</v>
      </c>
      <c r="M40" s="183">
        <v>5</v>
      </c>
      <c r="N40" s="173" t="s">
        <v>32</v>
      </c>
      <c r="O40" s="161"/>
      <c r="P40" s="154"/>
      <c r="Q40" s="154"/>
      <c r="R40" s="150"/>
      <c r="S40" s="150"/>
      <c r="T40" s="150"/>
      <c r="U40" s="150"/>
      <c r="V40" s="150"/>
      <c r="W40" s="150"/>
      <c r="X40" s="150"/>
      <c r="Y40" s="150"/>
      <c r="Z40" s="161"/>
      <c r="AA40" s="161"/>
      <c r="AB40" s="161"/>
      <c r="AC40" s="161"/>
      <c r="AD40" s="161"/>
    </row>
    <row r="41" spans="1:30" ht="15" customHeight="1">
      <c r="A41" s="161"/>
      <c r="B41" s="167">
        <v>8</v>
      </c>
      <c r="C41" s="175" t="s">
        <v>266</v>
      </c>
      <c r="D41" s="182" t="s">
        <v>267</v>
      </c>
      <c r="E41" s="167" t="s">
        <v>35</v>
      </c>
      <c r="F41" s="171" t="s">
        <v>65</v>
      </c>
      <c r="G41" s="179" t="s">
        <v>35</v>
      </c>
      <c r="H41" s="877"/>
      <c r="I41" s="878"/>
      <c r="J41" s="189">
        <v>0</v>
      </c>
      <c r="K41" s="183">
        <v>2</v>
      </c>
      <c r="L41" s="183">
        <v>2</v>
      </c>
      <c r="M41" s="183">
        <v>2</v>
      </c>
      <c r="N41" s="173" t="s">
        <v>32</v>
      </c>
      <c r="O41" s="161"/>
      <c r="P41" s="154"/>
      <c r="Q41" s="154"/>
      <c r="R41" s="150"/>
      <c r="S41" s="150"/>
      <c r="T41" s="150"/>
      <c r="U41" s="150"/>
      <c r="V41" s="150"/>
      <c r="W41" s="150"/>
      <c r="X41" s="150"/>
      <c r="Y41" s="150"/>
      <c r="Z41" s="161"/>
      <c r="AA41" s="161"/>
      <c r="AB41" s="161"/>
      <c r="AC41" s="161"/>
      <c r="AD41" s="161"/>
    </row>
    <row r="42" spans="1:30" ht="15" customHeight="1">
      <c r="A42" s="161"/>
      <c r="B42" s="167"/>
      <c r="C42" s="190" t="s">
        <v>193</v>
      </c>
      <c r="D42" s="182"/>
      <c r="E42" s="167"/>
      <c r="F42" s="171"/>
      <c r="G42" s="179"/>
      <c r="H42" s="877"/>
      <c r="I42" s="878"/>
      <c r="J42" s="180"/>
      <c r="K42" s="183"/>
      <c r="L42" s="183"/>
      <c r="M42" s="183"/>
      <c r="N42" s="173"/>
      <c r="O42" s="161"/>
      <c r="P42" s="154"/>
      <c r="Q42" s="154"/>
      <c r="R42" s="150"/>
      <c r="S42" s="150"/>
      <c r="T42" s="150"/>
      <c r="U42" s="150"/>
      <c r="V42" s="150"/>
      <c r="W42" s="150"/>
      <c r="X42" s="150"/>
      <c r="Y42" s="150"/>
      <c r="Z42" s="161"/>
      <c r="AA42" s="161"/>
      <c r="AB42" s="161"/>
      <c r="AC42" s="161"/>
      <c r="AD42" s="161"/>
    </row>
    <row r="43" spans="1:30" ht="15" customHeight="1">
      <c r="A43" s="161"/>
      <c r="B43" s="167">
        <v>1</v>
      </c>
      <c r="C43" s="175" t="s">
        <v>268</v>
      </c>
      <c r="D43" s="182" t="s">
        <v>269</v>
      </c>
      <c r="E43" s="167" t="s">
        <v>35</v>
      </c>
      <c r="F43" s="171" t="s">
        <v>196</v>
      </c>
      <c r="G43" s="179" t="s">
        <v>35</v>
      </c>
      <c r="H43" s="877"/>
      <c r="I43" s="878"/>
      <c r="J43" s="183">
        <v>2</v>
      </c>
      <c r="K43" s="183">
        <v>2</v>
      </c>
      <c r="L43" s="183">
        <v>2</v>
      </c>
      <c r="M43" s="183">
        <v>2</v>
      </c>
      <c r="N43" s="173" t="s">
        <v>32</v>
      </c>
      <c r="O43" s="161"/>
      <c r="P43" s="154"/>
      <c r="Q43" s="154"/>
      <c r="R43" s="150"/>
      <c r="S43" s="150"/>
      <c r="T43" s="150"/>
      <c r="U43" s="150"/>
      <c r="V43" s="150"/>
      <c r="W43" s="150"/>
      <c r="X43" s="150"/>
      <c r="Y43" s="150"/>
      <c r="Z43" s="161"/>
      <c r="AA43" s="161"/>
      <c r="AB43" s="161"/>
      <c r="AC43" s="161"/>
      <c r="AD43" s="161"/>
    </row>
    <row r="44" spans="1:30" ht="15" customHeight="1">
      <c r="A44" s="161"/>
      <c r="B44" s="167">
        <v>2</v>
      </c>
      <c r="C44" s="175" t="s">
        <v>270</v>
      </c>
      <c r="D44" s="182" t="s">
        <v>271</v>
      </c>
      <c r="E44" s="167" t="s">
        <v>35</v>
      </c>
      <c r="F44" s="171" t="s">
        <v>65</v>
      </c>
      <c r="G44" s="179" t="s">
        <v>35</v>
      </c>
      <c r="H44" s="877"/>
      <c r="I44" s="878"/>
      <c r="J44" s="183">
        <v>3</v>
      </c>
      <c r="K44" s="183">
        <v>3</v>
      </c>
      <c r="L44" s="183">
        <v>3</v>
      </c>
      <c r="M44" s="183">
        <v>3</v>
      </c>
      <c r="N44" s="173" t="s">
        <v>32</v>
      </c>
      <c r="O44" s="161"/>
      <c r="P44" s="150" t="s">
        <v>23</v>
      </c>
      <c r="Q44" s="150"/>
      <c r="R44" s="150"/>
      <c r="S44" s="150"/>
      <c r="T44" s="150"/>
      <c r="U44" s="150"/>
      <c r="V44" s="150"/>
      <c r="W44" s="150"/>
      <c r="X44" s="150"/>
      <c r="Y44" s="150"/>
      <c r="Z44" s="161"/>
      <c r="AA44" s="161"/>
      <c r="AB44" s="161"/>
      <c r="AC44" s="161"/>
      <c r="AD44" s="161"/>
    </row>
    <row r="45" spans="1:30" ht="15" customHeight="1">
      <c r="A45" s="161"/>
      <c r="B45" s="167">
        <v>3</v>
      </c>
      <c r="C45" s="175" t="s">
        <v>272</v>
      </c>
      <c r="D45" s="182" t="s">
        <v>273</v>
      </c>
      <c r="E45" s="167" t="s">
        <v>35</v>
      </c>
      <c r="F45" s="171" t="s">
        <v>196</v>
      </c>
      <c r="G45" s="179" t="s">
        <v>35</v>
      </c>
      <c r="H45" s="877"/>
      <c r="I45" s="878"/>
      <c r="J45" s="183">
        <v>4</v>
      </c>
      <c r="K45" s="183">
        <v>4</v>
      </c>
      <c r="L45" s="183">
        <v>4</v>
      </c>
      <c r="M45" s="183">
        <v>4</v>
      </c>
      <c r="N45" s="173" t="s">
        <v>32</v>
      </c>
      <c r="O45" s="161"/>
      <c r="P45" s="150" t="s">
        <v>37</v>
      </c>
      <c r="Q45" s="150"/>
      <c r="R45" s="150"/>
      <c r="S45" s="150"/>
      <c r="T45" s="150"/>
      <c r="U45" s="150"/>
      <c r="V45" s="150"/>
      <c r="W45" s="150"/>
      <c r="X45" s="150"/>
      <c r="Y45" s="150"/>
      <c r="Z45" s="161"/>
      <c r="AA45" s="161"/>
      <c r="AB45" s="161"/>
      <c r="AC45" s="161"/>
      <c r="AD45" s="161"/>
    </row>
    <row r="46" spans="1:30" ht="15" customHeight="1">
      <c r="A46" s="161"/>
      <c r="B46" s="167">
        <v>4</v>
      </c>
      <c r="C46" s="175" t="s">
        <v>274</v>
      </c>
      <c r="D46" s="182" t="s">
        <v>275</v>
      </c>
      <c r="E46" s="167" t="s">
        <v>35</v>
      </c>
      <c r="F46" s="171" t="s">
        <v>196</v>
      </c>
      <c r="G46" s="179" t="s">
        <v>35</v>
      </c>
      <c r="H46" s="877"/>
      <c r="I46" s="878"/>
      <c r="J46" s="183">
        <v>7</v>
      </c>
      <c r="K46" s="183">
        <v>7</v>
      </c>
      <c r="L46" s="183">
        <v>7</v>
      </c>
      <c r="M46" s="183">
        <v>7</v>
      </c>
      <c r="N46" s="173" t="s">
        <v>32</v>
      </c>
      <c r="O46" s="161"/>
      <c r="P46" s="150" t="s">
        <v>38</v>
      </c>
      <c r="Q46" s="150"/>
      <c r="R46" s="150"/>
      <c r="S46" s="150"/>
      <c r="T46" s="150"/>
      <c r="U46" s="150"/>
      <c r="V46" s="150"/>
      <c r="W46" s="150"/>
      <c r="X46" s="150"/>
      <c r="Y46" s="150"/>
      <c r="Z46" s="161"/>
      <c r="AA46" s="161"/>
      <c r="AB46" s="161"/>
      <c r="AC46" s="161"/>
      <c r="AD46" s="161"/>
    </row>
    <row r="47" spans="1:30" ht="15" customHeight="1">
      <c r="A47" s="161"/>
      <c r="B47" s="167">
        <v>5</v>
      </c>
      <c r="C47" s="175" t="s">
        <v>276</v>
      </c>
      <c r="D47" s="182" t="s">
        <v>277</v>
      </c>
      <c r="E47" s="167" t="s">
        <v>35</v>
      </c>
      <c r="F47" s="171" t="s">
        <v>196</v>
      </c>
      <c r="G47" s="179" t="s">
        <v>35</v>
      </c>
      <c r="H47" s="877"/>
      <c r="I47" s="878"/>
      <c r="J47" s="183">
        <v>2</v>
      </c>
      <c r="K47" s="183">
        <v>2</v>
      </c>
      <c r="L47" s="183">
        <v>2</v>
      </c>
      <c r="M47" s="183">
        <v>2</v>
      </c>
      <c r="N47" s="173" t="s">
        <v>32</v>
      </c>
      <c r="O47" s="161"/>
      <c r="P47" s="150" t="s">
        <v>39</v>
      </c>
      <c r="Q47" s="150"/>
      <c r="R47" s="150"/>
      <c r="S47" s="150"/>
      <c r="T47" s="150"/>
      <c r="U47" s="150"/>
      <c r="V47" s="150"/>
      <c r="W47" s="150"/>
      <c r="X47" s="150"/>
      <c r="Y47" s="150"/>
      <c r="Z47" s="161"/>
      <c r="AA47" s="161"/>
      <c r="AB47" s="161"/>
      <c r="AC47" s="161"/>
      <c r="AD47" s="161"/>
    </row>
    <row r="48" spans="1:30" ht="15" customHeight="1">
      <c r="A48" s="161"/>
      <c r="B48" s="167">
        <v>6</v>
      </c>
      <c r="C48" s="175" t="s">
        <v>278</v>
      </c>
      <c r="D48" s="176" t="s">
        <v>279</v>
      </c>
      <c r="E48" s="167" t="s">
        <v>35</v>
      </c>
      <c r="F48" s="171" t="s">
        <v>196</v>
      </c>
      <c r="G48" s="179" t="s">
        <v>35</v>
      </c>
      <c r="H48" s="877"/>
      <c r="I48" s="878"/>
      <c r="J48" s="189">
        <v>0</v>
      </c>
      <c r="K48" s="183">
        <v>4</v>
      </c>
      <c r="L48" s="183">
        <v>4</v>
      </c>
      <c r="M48" s="183">
        <v>4</v>
      </c>
      <c r="N48" s="173" t="s">
        <v>32</v>
      </c>
      <c r="O48" s="161"/>
      <c r="P48" s="150" t="s">
        <v>40</v>
      </c>
      <c r="Q48" s="150"/>
      <c r="R48" s="150"/>
      <c r="S48" s="150"/>
      <c r="T48" s="150"/>
      <c r="U48" s="150"/>
      <c r="V48" s="150"/>
      <c r="W48" s="150"/>
      <c r="X48" s="150"/>
      <c r="Y48" s="150"/>
      <c r="Z48" s="161"/>
      <c r="AA48" s="161"/>
      <c r="AB48" s="161"/>
      <c r="AC48" s="161"/>
      <c r="AD48" s="161"/>
    </row>
    <row r="49" spans="1:30" ht="15" customHeight="1">
      <c r="A49" s="161"/>
      <c r="B49" s="167">
        <v>7</v>
      </c>
      <c r="C49" s="175" t="s">
        <v>280</v>
      </c>
      <c r="D49" s="182" t="s">
        <v>281</v>
      </c>
      <c r="E49" s="167" t="s">
        <v>35</v>
      </c>
      <c r="F49" s="171" t="s">
        <v>196</v>
      </c>
      <c r="G49" s="179" t="s">
        <v>35</v>
      </c>
      <c r="H49" s="877"/>
      <c r="I49" s="878"/>
      <c r="J49" s="183">
        <v>1</v>
      </c>
      <c r="K49" s="183">
        <v>1</v>
      </c>
      <c r="L49" s="183">
        <v>1</v>
      </c>
      <c r="M49" s="183">
        <v>1</v>
      </c>
      <c r="N49" s="173" t="s">
        <v>32</v>
      </c>
      <c r="O49" s="161"/>
      <c r="P49" s="150" t="s">
        <v>41</v>
      </c>
      <c r="Q49" s="150"/>
      <c r="R49" s="150"/>
      <c r="S49" s="150"/>
      <c r="T49" s="150"/>
      <c r="U49" s="150"/>
      <c r="V49" s="150"/>
      <c r="W49" s="150"/>
      <c r="X49" s="150"/>
      <c r="Y49" s="150"/>
      <c r="Z49" s="161"/>
      <c r="AA49" s="161"/>
      <c r="AB49" s="161"/>
      <c r="AC49" s="161"/>
      <c r="AD49" s="161"/>
    </row>
    <row r="50" spans="1:30" ht="15" customHeight="1">
      <c r="A50" s="161"/>
      <c r="B50" s="167">
        <v>8</v>
      </c>
      <c r="C50" s="175" t="s">
        <v>282</v>
      </c>
      <c r="D50" s="182" t="s">
        <v>283</v>
      </c>
      <c r="E50" s="167" t="s">
        <v>35</v>
      </c>
      <c r="F50" s="171" t="s">
        <v>196</v>
      </c>
      <c r="G50" s="179" t="s">
        <v>35</v>
      </c>
      <c r="H50" s="877"/>
      <c r="I50" s="878"/>
      <c r="J50" s="183">
        <v>3</v>
      </c>
      <c r="K50" s="183">
        <v>3</v>
      </c>
      <c r="L50" s="183">
        <v>3</v>
      </c>
      <c r="M50" s="183">
        <v>3</v>
      </c>
      <c r="N50" s="173" t="s">
        <v>32</v>
      </c>
      <c r="O50" s="161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61"/>
      <c r="AA50" s="161"/>
      <c r="AB50" s="161"/>
      <c r="AC50" s="161"/>
      <c r="AD50" s="161"/>
    </row>
    <row r="51" spans="1:30" ht="15" customHeight="1">
      <c r="A51" s="161"/>
      <c r="B51" s="167">
        <v>9</v>
      </c>
      <c r="C51" s="175" t="s">
        <v>284</v>
      </c>
      <c r="D51" s="182" t="s">
        <v>285</v>
      </c>
      <c r="E51" s="167" t="s">
        <v>35</v>
      </c>
      <c r="F51" s="171" t="s">
        <v>196</v>
      </c>
      <c r="G51" s="179" t="s">
        <v>35</v>
      </c>
      <c r="H51" s="877"/>
      <c r="I51" s="878"/>
      <c r="J51" s="183">
        <v>2</v>
      </c>
      <c r="K51" s="183">
        <v>2</v>
      </c>
      <c r="L51" s="183">
        <v>2</v>
      </c>
      <c r="M51" s="183">
        <v>2</v>
      </c>
      <c r="N51" s="173" t="s">
        <v>32</v>
      </c>
      <c r="O51" s="161"/>
      <c r="P51" s="199" t="s">
        <v>7</v>
      </c>
      <c r="Q51" s="199" t="s">
        <v>14</v>
      </c>
      <c r="R51" s="150"/>
      <c r="S51" s="150"/>
      <c r="T51" s="150"/>
      <c r="U51" s="150"/>
      <c r="V51" s="150"/>
      <c r="W51" s="150"/>
      <c r="X51" s="150"/>
      <c r="Y51" s="150"/>
      <c r="Z51" s="161"/>
      <c r="AA51" s="161"/>
      <c r="AB51" s="161"/>
      <c r="AC51" s="161"/>
      <c r="AD51" s="161"/>
    </row>
    <row r="52" spans="1:30" ht="15" customHeight="1">
      <c r="A52" s="161"/>
      <c r="B52" s="167">
        <v>10</v>
      </c>
      <c r="C52" s="175" t="s">
        <v>203</v>
      </c>
      <c r="D52" s="277" t="s">
        <v>286</v>
      </c>
      <c r="E52" s="167" t="s">
        <v>35</v>
      </c>
      <c r="F52" s="171" t="s">
        <v>196</v>
      </c>
      <c r="G52" s="179" t="s">
        <v>35</v>
      </c>
      <c r="H52" s="877"/>
      <c r="I52" s="878"/>
      <c r="J52" s="183">
        <v>2</v>
      </c>
      <c r="K52" s="183">
        <v>2</v>
      </c>
      <c r="L52" s="183">
        <v>2</v>
      </c>
      <c r="M52" s="183">
        <v>2</v>
      </c>
      <c r="N52" s="173" t="s">
        <v>32</v>
      </c>
      <c r="O52" s="161"/>
      <c r="P52" s="174">
        <v>2020</v>
      </c>
      <c r="Q52" s="284"/>
      <c r="R52" s="150"/>
      <c r="S52" s="150"/>
      <c r="T52" s="150"/>
      <c r="U52" s="150"/>
      <c r="V52" s="150"/>
      <c r="W52" s="150"/>
      <c r="X52" s="150"/>
      <c r="Y52" s="150"/>
      <c r="Z52" s="161"/>
      <c r="AA52" s="161"/>
      <c r="AB52" s="161"/>
      <c r="AC52" s="161"/>
      <c r="AD52" s="161"/>
    </row>
    <row r="53" spans="1:30" ht="15" customHeight="1">
      <c r="A53" s="161"/>
      <c r="B53" s="167">
        <v>11</v>
      </c>
      <c r="C53" s="175" t="s">
        <v>287</v>
      </c>
      <c r="D53" s="277" t="s">
        <v>288</v>
      </c>
      <c r="E53" s="167" t="s">
        <v>35</v>
      </c>
      <c r="F53" s="171" t="s">
        <v>196</v>
      </c>
      <c r="G53" s="179" t="s">
        <v>35</v>
      </c>
      <c r="H53" s="877"/>
      <c r="I53" s="878"/>
      <c r="J53" s="183">
        <v>2</v>
      </c>
      <c r="K53" s="183">
        <v>2</v>
      </c>
      <c r="L53" s="183">
        <v>2</v>
      </c>
      <c r="M53" s="183">
        <v>2</v>
      </c>
      <c r="N53" s="173" t="s">
        <v>32</v>
      </c>
      <c r="O53" s="161"/>
      <c r="P53" s="174">
        <v>2021</v>
      </c>
      <c r="Q53" s="284"/>
      <c r="R53" s="150"/>
      <c r="S53" s="150"/>
      <c r="T53" s="150"/>
      <c r="U53" s="150"/>
      <c r="V53" s="150"/>
      <c r="W53" s="150"/>
      <c r="X53" s="150"/>
      <c r="Y53" s="150"/>
      <c r="Z53" s="161"/>
      <c r="AA53" s="161"/>
      <c r="AB53" s="161"/>
      <c r="AC53" s="161"/>
      <c r="AD53" s="161"/>
    </row>
    <row r="54" spans="1:30" ht="15" customHeight="1">
      <c r="A54" s="161"/>
      <c r="B54" s="167">
        <v>12</v>
      </c>
      <c r="C54" s="175" t="s">
        <v>201</v>
      </c>
      <c r="D54" s="277" t="s">
        <v>202</v>
      </c>
      <c r="E54" s="167" t="s">
        <v>35</v>
      </c>
      <c r="F54" s="171" t="s">
        <v>65</v>
      </c>
      <c r="G54" s="179" t="s">
        <v>35</v>
      </c>
      <c r="H54" s="877"/>
      <c r="I54" s="878"/>
      <c r="J54" s="183">
        <v>8</v>
      </c>
      <c r="K54" s="183">
        <v>8</v>
      </c>
      <c r="L54" s="183">
        <v>9</v>
      </c>
      <c r="M54" s="183">
        <v>9</v>
      </c>
      <c r="N54" s="173" t="s">
        <v>32</v>
      </c>
      <c r="O54" s="161"/>
      <c r="P54" s="203">
        <v>2022</v>
      </c>
      <c r="Q54" s="203">
        <v>20</v>
      </c>
      <c r="R54" s="150"/>
      <c r="S54" s="150"/>
      <c r="T54" s="150"/>
      <c r="U54" s="150"/>
      <c r="V54" s="150"/>
      <c r="W54" s="150"/>
      <c r="X54" s="150"/>
      <c r="Y54" s="150"/>
      <c r="Z54" s="161"/>
      <c r="AA54" s="161"/>
      <c r="AB54" s="161"/>
      <c r="AC54" s="161"/>
      <c r="AD54" s="161"/>
    </row>
    <row r="55" spans="1:30" ht="15" customHeight="1">
      <c r="A55" s="161"/>
      <c r="B55" s="167">
        <v>13</v>
      </c>
      <c r="C55" s="175" t="s">
        <v>289</v>
      </c>
      <c r="D55" s="277" t="s">
        <v>290</v>
      </c>
      <c r="E55" s="167" t="s">
        <v>35</v>
      </c>
      <c r="F55" s="171" t="s">
        <v>65</v>
      </c>
      <c r="G55" s="179" t="s">
        <v>35</v>
      </c>
      <c r="H55" s="877"/>
      <c r="I55" s="878"/>
      <c r="J55" s="189">
        <v>0</v>
      </c>
      <c r="K55" s="183">
        <v>3</v>
      </c>
      <c r="L55" s="183">
        <v>3</v>
      </c>
      <c r="M55" s="183">
        <v>3</v>
      </c>
      <c r="N55" s="173" t="s">
        <v>32</v>
      </c>
      <c r="O55" s="161"/>
      <c r="P55" s="174">
        <v>2023</v>
      </c>
      <c r="Q55" s="174">
        <v>20</v>
      </c>
      <c r="R55" s="150"/>
      <c r="S55" s="150"/>
      <c r="T55" s="150"/>
      <c r="U55" s="150"/>
      <c r="V55" s="150"/>
      <c r="W55" s="150"/>
      <c r="X55" s="150"/>
      <c r="Y55" s="150"/>
      <c r="Z55" s="161"/>
      <c r="AA55" s="161"/>
      <c r="AB55" s="161"/>
      <c r="AC55" s="161"/>
      <c r="AD55" s="161"/>
    </row>
    <row r="56" spans="1:30" ht="15" customHeight="1">
      <c r="A56" s="161"/>
      <c r="B56" s="167">
        <v>14</v>
      </c>
      <c r="C56" s="175" t="s">
        <v>205</v>
      </c>
      <c r="D56" s="277" t="s">
        <v>206</v>
      </c>
      <c r="E56" s="167" t="s">
        <v>35</v>
      </c>
      <c r="F56" s="171" t="s">
        <v>196</v>
      </c>
      <c r="G56" s="179" t="s">
        <v>35</v>
      </c>
      <c r="H56" s="877"/>
      <c r="I56" s="878"/>
      <c r="J56" s="183">
        <v>12</v>
      </c>
      <c r="K56" s="183">
        <v>12</v>
      </c>
      <c r="L56" s="183">
        <v>12</v>
      </c>
      <c r="M56" s="183">
        <v>12</v>
      </c>
      <c r="N56" s="173" t="s">
        <v>32</v>
      </c>
      <c r="O56" s="161"/>
      <c r="P56" s="174">
        <v>2024</v>
      </c>
      <c r="Q56" s="174">
        <v>10</v>
      </c>
      <c r="U56" s="150"/>
      <c r="V56" s="150"/>
      <c r="W56" s="150"/>
      <c r="X56" s="150"/>
      <c r="Y56" s="150"/>
      <c r="Z56" s="161"/>
      <c r="AA56" s="161"/>
      <c r="AB56" s="161"/>
      <c r="AC56" s="161"/>
      <c r="AD56" s="161"/>
    </row>
    <row r="57" spans="1:30" ht="15" customHeight="1">
      <c r="A57" s="161"/>
      <c r="B57" s="167">
        <v>15</v>
      </c>
      <c r="C57" s="175" t="s">
        <v>211</v>
      </c>
      <c r="D57" s="277" t="s">
        <v>212</v>
      </c>
      <c r="E57" s="167" t="s">
        <v>35</v>
      </c>
      <c r="F57" s="171" t="s">
        <v>65</v>
      </c>
      <c r="G57" s="179" t="s">
        <v>35</v>
      </c>
      <c r="H57" s="877"/>
      <c r="I57" s="878"/>
      <c r="J57" s="183">
        <v>7</v>
      </c>
      <c r="K57" s="183">
        <v>7</v>
      </c>
      <c r="L57" s="183">
        <v>7</v>
      </c>
      <c r="M57" s="183">
        <v>7</v>
      </c>
      <c r="N57" s="173" t="s">
        <v>32</v>
      </c>
      <c r="O57" s="161"/>
      <c r="P57" s="174" t="s">
        <v>376</v>
      </c>
      <c r="Q57" s="174">
        <v>10</v>
      </c>
      <c r="U57" s="150"/>
      <c r="V57" s="150"/>
      <c r="W57" s="150"/>
      <c r="X57" s="150"/>
      <c r="Y57" s="150"/>
      <c r="Z57" s="161"/>
      <c r="AA57" s="161"/>
      <c r="AB57" s="161"/>
      <c r="AC57" s="161"/>
      <c r="AD57" s="161"/>
    </row>
    <row r="58" spans="1:30" ht="15" customHeight="1">
      <c r="A58" s="161"/>
      <c r="B58" s="167">
        <v>16</v>
      </c>
      <c r="C58" s="175" t="s">
        <v>215</v>
      </c>
      <c r="D58" s="277" t="s">
        <v>291</v>
      </c>
      <c r="E58" s="167" t="s">
        <v>35</v>
      </c>
      <c r="F58" s="171" t="s">
        <v>65</v>
      </c>
      <c r="G58" s="179" t="s">
        <v>35</v>
      </c>
      <c r="H58" s="877"/>
      <c r="I58" s="878"/>
      <c r="J58" s="183">
        <v>3</v>
      </c>
      <c r="K58" s="183">
        <v>3</v>
      </c>
      <c r="L58" s="183">
        <v>3</v>
      </c>
      <c r="M58" s="183">
        <v>3</v>
      </c>
      <c r="N58" s="173" t="s">
        <v>32</v>
      </c>
      <c r="O58" s="161"/>
      <c r="P58" s="202" t="s">
        <v>76</v>
      </c>
      <c r="U58" s="150"/>
      <c r="V58" s="150"/>
      <c r="W58" s="150"/>
      <c r="X58" s="150"/>
      <c r="Y58" s="150"/>
      <c r="Z58" s="161"/>
      <c r="AA58" s="161"/>
      <c r="AB58" s="161"/>
      <c r="AC58" s="161"/>
      <c r="AD58" s="161"/>
    </row>
    <row r="59" spans="1:30" ht="15" customHeight="1">
      <c r="A59" s="161"/>
      <c r="B59" s="167">
        <v>17</v>
      </c>
      <c r="C59" s="175" t="s">
        <v>292</v>
      </c>
      <c r="D59" s="278" t="s">
        <v>293</v>
      </c>
      <c r="E59" s="167" t="s">
        <v>35</v>
      </c>
      <c r="F59" s="171" t="s">
        <v>65</v>
      </c>
      <c r="G59" s="179" t="s">
        <v>35</v>
      </c>
      <c r="H59" s="877"/>
      <c r="I59" s="878"/>
      <c r="J59" s="183">
        <v>2</v>
      </c>
      <c r="K59" s="183">
        <v>2</v>
      </c>
      <c r="L59" s="183">
        <v>2</v>
      </c>
      <c r="M59" s="183">
        <v>2</v>
      </c>
      <c r="N59" s="173" t="s">
        <v>32</v>
      </c>
      <c r="O59" s="161"/>
      <c r="U59" s="150"/>
      <c r="V59" s="150"/>
      <c r="W59" s="150"/>
      <c r="X59" s="150"/>
      <c r="Y59" s="150"/>
      <c r="Z59" s="161"/>
      <c r="AA59" s="161"/>
      <c r="AB59" s="161"/>
      <c r="AC59" s="161"/>
      <c r="AD59" s="161"/>
    </row>
    <row r="60" spans="1:30" ht="15" customHeight="1">
      <c r="A60" s="161"/>
      <c r="B60" s="167">
        <v>18</v>
      </c>
      <c r="C60" s="175" t="s">
        <v>294</v>
      </c>
      <c r="D60" s="277" t="s">
        <v>218</v>
      </c>
      <c r="E60" s="167" t="s">
        <v>35</v>
      </c>
      <c r="F60" s="171" t="s">
        <v>196</v>
      </c>
      <c r="G60" s="179" t="s">
        <v>35</v>
      </c>
      <c r="H60" s="877"/>
      <c r="I60" s="878"/>
      <c r="J60" s="183">
        <v>5</v>
      </c>
      <c r="K60" s="183">
        <v>5</v>
      </c>
      <c r="L60" s="183">
        <v>5</v>
      </c>
      <c r="M60" s="183">
        <v>5</v>
      </c>
      <c r="N60" s="173" t="s">
        <v>32</v>
      </c>
      <c r="O60" s="161"/>
      <c r="U60" s="150"/>
      <c r="V60" s="150"/>
      <c r="W60" s="150"/>
      <c r="X60" s="150"/>
      <c r="Y60" s="150"/>
      <c r="Z60" s="161"/>
      <c r="AA60" s="161"/>
      <c r="AB60" s="161"/>
      <c r="AC60" s="161"/>
      <c r="AD60" s="161"/>
    </row>
    <row r="61" spans="1:30" ht="15" customHeight="1">
      <c r="A61" s="161"/>
      <c r="B61" s="167">
        <v>19</v>
      </c>
      <c r="C61" s="175" t="s">
        <v>219</v>
      </c>
      <c r="D61" s="277" t="s">
        <v>220</v>
      </c>
      <c r="E61" s="167" t="s">
        <v>35</v>
      </c>
      <c r="F61" s="171" t="s">
        <v>196</v>
      </c>
      <c r="G61" s="179" t="s">
        <v>35</v>
      </c>
      <c r="H61" s="877"/>
      <c r="I61" s="878"/>
      <c r="J61" s="183">
        <v>2</v>
      </c>
      <c r="K61" s="183">
        <v>2</v>
      </c>
      <c r="L61" s="183">
        <v>3</v>
      </c>
      <c r="M61" s="183">
        <v>3</v>
      </c>
      <c r="N61" s="173" t="s">
        <v>32</v>
      </c>
      <c r="O61" s="161"/>
      <c r="U61" s="150"/>
      <c r="V61" s="150"/>
      <c r="W61" s="150"/>
      <c r="X61" s="150"/>
      <c r="Y61" s="150"/>
      <c r="Z61" s="161"/>
      <c r="AA61" s="161"/>
      <c r="AB61" s="161"/>
      <c r="AC61" s="161"/>
      <c r="AD61" s="161"/>
    </row>
    <row r="62" spans="1:30" ht="15" customHeight="1">
      <c r="A62" s="161"/>
      <c r="B62" s="167">
        <v>20</v>
      </c>
      <c r="C62" s="175" t="s">
        <v>223</v>
      </c>
      <c r="D62" s="277" t="s">
        <v>224</v>
      </c>
      <c r="E62" s="167" t="s">
        <v>35</v>
      </c>
      <c r="F62" s="171" t="s">
        <v>196</v>
      </c>
      <c r="G62" s="179" t="s">
        <v>35</v>
      </c>
      <c r="H62" s="877"/>
      <c r="I62" s="878"/>
      <c r="J62" s="183">
        <v>12</v>
      </c>
      <c r="K62" s="183">
        <v>12</v>
      </c>
      <c r="L62" s="183">
        <v>13</v>
      </c>
      <c r="M62" s="183">
        <v>13</v>
      </c>
      <c r="N62" s="173" t="s">
        <v>32</v>
      </c>
      <c r="O62" s="161"/>
      <c r="U62" s="150"/>
      <c r="V62" s="150"/>
      <c r="W62" s="150"/>
      <c r="X62" s="150"/>
      <c r="Y62" s="150"/>
      <c r="Z62" s="161"/>
      <c r="AA62" s="161"/>
      <c r="AB62" s="161"/>
      <c r="AC62" s="161"/>
      <c r="AD62" s="161"/>
    </row>
    <row r="63" spans="1:30" ht="15" customHeight="1">
      <c r="A63" s="161"/>
      <c r="B63" s="167">
        <v>21</v>
      </c>
      <c r="C63" s="175" t="s">
        <v>225</v>
      </c>
      <c r="D63" s="277" t="s">
        <v>226</v>
      </c>
      <c r="E63" s="167" t="s">
        <v>35</v>
      </c>
      <c r="F63" s="171" t="s">
        <v>196</v>
      </c>
      <c r="G63" s="179" t="s">
        <v>35</v>
      </c>
      <c r="H63" s="877"/>
      <c r="I63" s="878"/>
      <c r="J63" s="183">
        <v>15</v>
      </c>
      <c r="K63" s="183">
        <v>15</v>
      </c>
      <c r="L63" s="183">
        <v>16</v>
      </c>
      <c r="M63" s="183">
        <v>16</v>
      </c>
      <c r="N63" s="173" t="s">
        <v>32</v>
      </c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161"/>
      <c r="AC63" s="161"/>
      <c r="AD63" s="161"/>
    </row>
    <row r="64" spans="1:30" ht="15" customHeight="1">
      <c r="A64" s="161"/>
      <c r="B64" s="167"/>
      <c r="C64" s="190" t="s">
        <v>113</v>
      </c>
      <c r="D64" s="182"/>
      <c r="E64" s="167"/>
      <c r="F64" s="171"/>
      <c r="G64" s="179"/>
      <c r="H64" s="877"/>
      <c r="I64" s="878"/>
      <c r="J64" s="183"/>
      <c r="K64" s="183"/>
      <c r="L64" s="183"/>
      <c r="M64" s="183"/>
      <c r="N64" s="173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61"/>
      <c r="AB64" s="161"/>
      <c r="AC64" s="161"/>
      <c r="AD64" s="161"/>
    </row>
    <row r="65" spans="1:30" ht="15" customHeight="1">
      <c r="A65" s="161"/>
      <c r="B65" s="167">
        <v>1</v>
      </c>
      <c r="C65" s="175" t="s">
        <v>295</v>
      </c>
      <c r="D65" s="182" t="s">
        <v>296</v>
      </c>
      <c r="E65" s="167" t="s">
        <v>35</v>
      </c>
      <c r="F65" s="171" t="s">
        <v>65</v>
      </c>
      <c r="G65" s="179" t="s">
        <v>35</v>
      </c>
      <c r="H65" s="877"/>
      <c r="I65" s="878"/>
      <c r="J65" s="183">
        <v>1</v>
      </c>
      <c r="K65" s="183">
        <v>1</v>
      </c>
      <c r="L65" s="183">
        <v>1</v>
      </c>
      <c r="M65" s="183">
        <v>1</v>
      </c>
      <c r="N65" s="173" t="s">
        <v>32</v>
      </c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</row>
    <row r="66" spans="1:30" ht="15" customHeight="1">
      <c r="A66" s="161"/>
      <c r="B66" s="167">
        <v>2</v>
      </c>
      <c r="C66" s="175" t="s">
        <v>297</v>
      </c>
      <c r="D66" s="182" t="s">
        <v>298</v>
      </c>
      <c r="E66" s="167" t="s">
        <v>35</v>
      </c>
      <c r="F66" s="171" t="s">
        <v>65</v>
      </c>
      <c r="G66" s="179" t="s">
        <v>35</v>
      </c>
      <c r="H66" s="877"/>
      <c r="I66" s="878"/>
      <c r="J66" s="183">
        <v>3</v>
      </c>
      <c r="K66" s="183">
        <v>3</v>
      </c>
      <c r="L66" s="183">
        <v>3</v>
      </c>
      <c r="M66" s="183">
        <v>3</v>
      </c>
      <c r="N66" s="173" t="s">
        <v>32</v>
      </c>
      <c r="O66" s="161"/>
      <c r="P66" s="161"/>
      <c r="Q66" s="161"/>
      <c r="R66" s="161"/>
      <c r="S66" s="161"/>
      <c r="T66" s="161"/>
      <c r="U66" s="161"/>
      <c r="V66" s="161"/>
      <c r="W66" s="161"/>
      <c r="X66" s="161"/>
      <c r="Y66" s="161"/>
      <c r="Z66" s="161"/>
      <c r="AA66" s="161"/>
      <c r="AB66" s="161"/>
      <c r="AC66" s="161"/>
      <c r="AD66" s="161"/>
    </row>
    <row r="67" spans="1:30" ht="15" customHeight="1">
      <c r="A67" s="161"/>
      <c r="B67" s="167">
        <v>3</v>
      </c>
      <c r="C67" s="175" t="s">
        <v>299</v>
      </c>
      <c r="D67" s="182" t="s">
        <v>300</v>
      </c>
      <c r="E67" s="167" t="s">
        <v>35</v>
      </c>
      <c r="F67" s="171" t="s">
        <v>196</v>
      </c>
      <c r="G67" s="179" t="s">
        <v>35</v>
      </c>
      <c r="H67" s="877"/>
      <c r="I67" s="878"/>
      <c r="J67" s="183">
        <v>11</v>
      </c>
      <c r="K67" s="183">
        <v>11</v>
      </c>
      <c r="L67" s="183">
        <v>11</v>
      </c>
      <c r="M67" s="183">
        <v>11</v>
      </c>
      <c r="N67" s="173" t="s">
        <v>32</v>
      </c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</row>
    <row r="68" spans="1:30" ht="15" customHeight="1">
      <c r="A68" s="161"/>
      <c r="B68" s="167">
        <v>4</v>
      </c>
      <c r="C68" s="175" t="s">
        <v>301</v>
      </c>
      <c r="D68" s="182" t="s">
        <v>302</v>
      </c>
      <c r="E68" s="167" t="s">
        <v>35</v>
      </c>
      <c r="F68" s="171" t="s">
        <v>65</v>
      </c>
      <c r="G68" s="179" t="s">
        <v>303</v>
      </c>
      <c r="H68" s="877"/>
      <c r="I68" s="878"/>
      <c r="J68" s="189">
        <v>0</v>
      </c>
      <c r="K68" s="183">
        <v>2</v>
      </c>
      <c r="L68" s="183">
        <v>3</v>
      </c>
      <c r="M68" s="183">
        <v>3</v>
      </c>
      <c r="N68" s="173" t="s">
        <v>32</v>
      </c>
      <c r="O68" s="161"/>
      <c r="P68" s="161"/>
      <c r="Q68" s="161"/>
      <c r="R68" s="161"/>
      <c r="S68" s="161"/>
      <c r="T68" s="161"/>
      <c r="U68" s="161"/>
      <c r="V68" s="161"/>
      <c r="W68" s="161"/>
      <c r="X68" s="161"/>
      <c r="Y68" s="161"/>
      <c r="Z68" s="161"/>
      <c r="AA68" s="161"/>
      <c r="AB68" s="161"/>
      <c r="AC68" s="161"/>
      <c r="AD68" s="161"/>
    </row>
    <row r="69" spans="1:30" ht="15" customHeight="1">
      <c r="A69" s="161"/>
      <c r="B69" s="167"/>
      <c r="C69" s="190" t="s">
        <v>233</v>
      </c>
      <c r="D69" s="182"/>
      <c r="E69" s="167"/>
      <c r="F69" s="171"/>
      <c r="G69" s="179"/>
      <c r="H69" s="877"/>
      <c r="I69" s="878"/>
      <c r="J69" s="180"/>
      <c r="K69" s="183"/>
      <c r="L69" s="183"/>
      <c r="M69" s="183"/>
      <c r="N69" s="173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161"/>
      <c r="AA69" s="161"/>
      <c r="AB69" s="161"/>
      <c r="AC69" s="161"/>
      <c r="AD69" s="161"/>
    </row>
    <row r="70" spans="1:30" ht="15" customHeight="1">
      <c r="A70" s="161"/>
      <c r="B70" s="167">
        <v>1</v>
      </c>
      <c r="C70" s="175" t="s">
        <v>239</v>
      </c>
      <c r="D70" s="182" t="s">
        <v>240</v>
      </c>
      <c r="E70" s="167" t="s">
        <v>35</v>
      </c>
      <c r="F70" s="171" t="s">
        <v>65</v>
      </c>
      <c r="G70" s="179" t="s">
        <v>35</v>
      </c>
      <c r="H70" s="877"/>
      <c r="I70" s="878"/>
      <c r="J70" s="183">
        <v>3</v>
      </c>
      <c r="K70" s="183">
        <v>3</v>
      </c>
      <c r="L70" s="183">
        <v>3</v>
      </c>
      <c r="M70" s="183">
        <v>3</v>
      </c>
      <c r="N70" s="173" t="s">
        <v>32</v>
      </c>
      <c r="O70" s="161"/>
      <c r="P70" s="161"/>
      <c r="Q70" s="161"/>
      <c r="R70" s="161"/>
      <c r="S70" s="161"/>
      <c r="T70" s="161"/>
      <c r="U70" s="161"/>
      <c r="V70" s="161"/>
      <c r="W70" s="161"/>
      <c r="X70" s="161"/>
      <c r="Y70" s="161"/>
      <c r="Z70" s="161"/>
      <c r="AA70" s="161"/>
      <c r="AB70" s="161"/>
      <c r="AC70" s="161"/>
      <c r="AD70" s="161"/>
    </row>
    <row r="71" spans="1:30" ht="15" customHeight="1">
      <c r="A71" s="161"/>
      <c r="B71" s="167">
        <v>2</v>
      </c>
      <c r="C71" s="175" t="s">
        <v>304</v>
      </c>
      <c r="D71" s="182" t="s">
        <v>305</v>
      </c>
      <c r="E71" s="167" t="s">
        <v>35</v>
      </c>
      <c r="F71" s="171" t="s">
        <v>65</v>
      </c>
      <c r="G71" s="179" t="s">
        <v>35</v>
      </c>
      <c r="H71" s="877"/>
      <c r="I71" s="878"/>
      <c r="J71" s="183">
        <v>2</v>
      </c>
      <c r="K71" s="183">
        <v>2</v>
      </c>
      <c r="L71" s="183">
        <v>2</v>
      </c>
      <c r="M71" s="183">
        <v>2</v>
      </c>
      <c r="N71" s="173" t="s">
        <v>32</v>
      </c>
      <c r="O71" s="161"/>
      <c r="P71" s="161"/>
      <c r="Q71" s="161"/>
      <c r="R71" s="161"/>
      <c r="S71" s="161"/>
      <c r="T71" s="161"/>
      <c r="U71" s="161"/>
      <c r="V71" s="161"/>
      <c r="W71" s="161"/>
      <c r="X71" s="161"/>
      <c r="Y71" s="161"/>
      <c r="Z71" s="161"/>
      <c r="AA71" s="161"/>
      <c r="AB71" s="161"/>
      <c r="AC71" s="161"/>
      <c r="AD71" s="161"/>
    </row>
    <row r="72" spans="1:30" ht="15" customHeight="1">
      <c r="A72" s="161"/>
      <c r="B72" s="167">
        <v>3</v>
      </c>
      <c r="C72" s="175" t="s">
        <v>234</v>
      </c>
      <c r="D72" s="182" t="s">
        <v>235</v>
      </c>
      <c r="E72" s="167" t="s">
        <v>35</v>
      </c>
      <c r="F72" s="171" t="s">
        <v>65</v>
      </c>
      <c r="G72" s="179" t="s">
        <v>236</v>
      </c>
      <c r="H72" s="877"/>
      <c r="I72" s="878"/>
      <c r="J72" s="183">
        <v>1</v>
      </c>
      <c r="K72" s="183">
        <v>1</v>
      </c>
      <c r="L72" s="183">
        <v>2</v>
      </c>
      <c r="M72" s="183">
        <v>2</v>
      </c>
      <c r="N72" s="173" t="s">
        <v>32</v>
      </c>
      <c r="O72" s="161"/>
      <c r="P72" s="161"/>
      <c r="Q72" s="161"/>
      <c r="R72" s="161"/>
      <c r="S72" s="161"/>
      <c r="T72" s="161"/>
      <c r="U72" s="161"/>
      <c r="V72" s="161"/>
      <c r="W72" s="161"/>
      <c r="X72" s="161"/>
      <c r="Y72" s="161"/>
      <c r="Z72" s="161"/>
      <c r="AA72" s="161"/>
      <c r="AB72" s="161"/>
      <c r="AC72" s="161"/>
      <c r="AD72" s="161"/>
    </row>
    <row r="73" spans="1:30" ht="15" customHeight="1">
      <c r="A73" s="161"/>
      <c r="B73" s="167">
        <v>4</v>
      </c>
      <c r="C73" s="175" t="s">
        <v>237</v>
      </c>
      <c r="D73" s="182" t="s">
        <v>238</v>
      </c>
      <c r="E73" s="167" t="s">
        <v>35</v>
      </c>
      <c r="F73" s="171" t="s">
        <v>65</v>
      </c>
      <c r="G73" s="179" t="s">
        <v>35</v>
      </c>
      <c r="H73" s="877"/>
      <c r="I73" s="878"/>
      <c r="J73" s="183">
        <v>4</v>
      </c>
      <c r="K73" s="183">
        <v>4</v>
      </c>
      <c r="L73" s="183">
        <v>4</v>
      </c>
      <c r="M73" s="183">
        <v>4</v>
      </c>
      <c r="N73" s="173" t="s">
        <v>32</v>
      </c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</row>
    <row r="74" spans="1:30" ht="15" customHeight="1">
      <c r="A74" s="161"/>
      <c r="B74" s="167">
        <v>5</v>
      </c>
      <c r="C74" s="175" t="s">
        <v>306</v>
      </c>
      <c r="D74" s="182" t="s">
        <v>307</v>
      </c>
      <c r="E74" s="167" t="s">
        <v>35</v>
      </c>
      <c r="F74" s="171" t="s">
        <v>65</v>
      </c>
      <c r="G74" s="179" t="s">
        <v>35</v>
      </c>
      <c r="H74" s="877"/>
      <c r="I74" s="878"/>
      <c r="J74" s="189">
        <v>0</v>
      </c>
      <c r="K74" s="183">
        <v>5</v>
      </c>
      <c r="L74" s="183">
        <v>5</v>
      </c>
      <c r="M74" s="183">
        <v>5</v>
      </c>
      <c r="N74" s="173" t="s">
        <v>32</v>
      </c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  <c r="Z74" s="161"/>
      <c r="AA74" s="161"/>
      <c r="AB74" s="161"/>
      <c r="AC74" s="161"/>
      <c r="AD74" s="161"/>
    </row>
    <row r="75" spans="1:30" ht="15" customHeight="1">
      <c r="A75" s="161"/>
      <c r="B75" s="167">
        <v>6</v>
      </c>
      <c r="C75" s="175" t="s">
        <v>308</v>
      </c>
      <c r="D75" s="182" t="s">
        <v>309</v>
      </c>
      <c r="E75" s="167" t="s">
        <v>35</v>
      </c>
      <c r="F75" s="171" t="s">
        <v>196</v>
      </c>
      <c r="G75" s="179" t="s">
        <v>35</v>
      </c>
      <c r="H75" s="879"/>
      <c r="I75" s="880"/>
      <c r="J75" s="189">
        <v>0</v>
      </c>
      <c r="K75" s="183">
        <v>1</v>
      </c>
      <c r="L75" s="183">
        <v>1</v>
      </c>
      <c r="M75" s="183">
        <v>1</v>
      </c>
      <c r="N75" s="173" t="s">
        <v>32</v>
      </c>
      <c r="O75" s="161"/>
      <c r="P75" s="161"/>
      <c r="Q75" s="161"/>
      <c r="R75" s="161"/>
      <c r="S75" s="161"/>
      <c r="T75" s="161"/>
      <c r="U75" s="161"/>
      <c r="V75" s="161"/>
      <c r="W75" s="161"/>
      <c r="X75" s="161"/>
      <c r="Y75" s="161"/>
      <c r="Z75" s="161"/>
      <c r="AA75" s="161"/>
      <c r="AB75" s="161"/>
      <c r="AC75" s="161"/>
      <c r="AD75" s="161"/>
    </row>
    <row r="76" spans="1:30" ht="15" customHeight="1">
      <c r="A76" s="161"/>
      <c r="B76" s="833" t="s">
        <v>17</v>
      </c>
      <c r="C76" s="833"/>
      <c r="D76" s="833"/>
      <c r="E76" s="883"/>
      <c r="F76" s="883"/>
      <c r="G76" s="883"/>
      <c r="H76" s="192">
        <v>0</v>
      </c>
      <c r="I76" s="193">
        <v>0</v>
      </c>
      <c r="J76" s="194">
        <v>43</v>
      </c>
      <c r="K76" s="194">
        <v>50</v>
      </c>
      <c r="L76" s="194">
        <v>50</v>
      </c>
      <c r="M76" s="194">
        <v>50</v>
      </c>
      <c r="N76" s="157" t="s">
        <v>30</v>
      </c>
      <c r="O76" s="161"/>
      <c r="P76" s="161"/>
      <c r="Q76" s="161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</row>
    <row r="77" spans="1:30" ht="15" customHeight="1">
      <c r="A77" s="161"/>
      <c r="B77" s="882" t="s">
        <v>27</v>
      </c>
      <c r="C77" s="882"/>
      <c r="D77" s="882"/>
      <c r="E77" s="882"/>
      <c r="F77" s="882"/>
      <c r="G77" s="882"/>
      <c r="H77" s="195">
        <v>0</v>
      </c>
      <c r="I77" s="196">
        <v>0</v>
      </c>
      <c r="J77" s="197">
        <f>SUM(J21:J31)</f>
        <v>125</v>
      </c>
      <c r="K77" s="197">
        <f>SUM(K21:K31)</f>
        <v>131</v>
      </c>
      <c r="L77" s="198">
        <f>SUM(L21:L31)</f>
        <v>137</v>
      </c>
      <c r="M77" s="198">
        <f>SUM(M21:M31)</f>
        <v>137</v>
      </c>
      <c r="N77" s="157" t="s">
        <v>31</v>
      </c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1"/>
      <c r="AB77" s="161"/>
      <c r="AC77" s="161"/>
      <c r="AD77" s="161"/>
    </row>
    <row r="78" spans="1:30" ht="15" customHeight="1">
      <c r="A78" s="161"/>
      <c r="B78" s="833" t="s">
        <v>28</v>
      </c>
      <c r="C78" s="833"/>
      <c r="D78" s="833"/>
      <c r="E78" s="833"/>
      <c r="F78" s="833"/>
      <c r="G78" s="833"/>
      <c r="H78" s="192">
        <v>0</v>
      </c>
      <c r="I78" s="193">
        <v>0</v>
      </c>
      <c r="J78" s="197">
        <f>SUM(J34:J75)</f>
        <v>144</v>
      </c>
      <c r="K78" s="197">
        <f>SUM(K34:K75)</f>
        <v>162</v>
      </c>
      <c r="L78" s="197">
        <f>SUM(L34:L75)</f>
        <v>169</v>
      </c>
      <c r="M78" s="197">
        <f>SUM(M34:M75)</f>
        <v>169</v>
      </c>
      <c r="N78" s="157" t="s">
        <v>32</v>
      </c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1"/>
      <c r="AB78" s="161"/>
      <c r="AC78" s="161"/>
      <c r="AD78" s="161"/>
    </row>
    <row r="79" spans="1:30" ht="15" customHeight="1">
      <c r="A79" s="161"/>
      <c r="B79" s="833" t="s">
        <v>29</v>
      </c>
      <c r="C79" s="833"/>
      <c r="D79" s="833"/>
      <c r="E79" s="833"/>
      <c r="F79" s="833"/>
      <c r="G79" s="833"/>
      <c r="H79" s="195">
        <v>0</v>
      </c>
      <c r="I79" s="196">
        <v>0</v>
      </c>
      <c r="J79" s="197">
        <f>SUM(J77+J78)</f>
        <v>269</v>
      </c>
      <c r="K79" s="197">
        <f>SUM(K77+K78)</f>
        <v>293</v>
      </c>
      <c r="L79" s="197">
        <f>SUM(L77+L78)</f>
        <v>306</v>
      </c>
      <c r="M79" s="197">
        <f>SUM(M77+M78)</f>
        <v>306</v>
      </c>
      <c r="N79" s="157" t="s">
        <v>33</v>
      </c>
      <c r="O79" s="161"/>
      <c r="P79" s="161"/>
      <c r="Q79" s="161"/>
      <c r="R79" s="161"/>
      <c r="S79" s="161"/>
      <c r="T79" s="161"/>
      <c r="U79" s="161"/>
      <c r="V79" s="161"/>
      <c r="W79" s="161"/>
      <c r="X79" s="161"/>
      <c r="Y79" s="161"/>
      <c r="Z79" s="161"/>
      <c r="AA79" s="161"/>
      <c r="AB79" s="161"/>
      <c r="AC79" s="161"/>
      <c r="AD79" s="161"/>
    </row>
    <row r="80" spans="1:30" ht="15" customHeight="1">
      <c r="A80" s="161"/>
      <c r="B80" s="833" t="s">
        <v>88</v>
      </c>
      <c r="C80" s="833"/>
      <c r="D80" s="833"/>
      <c r="E80" s="833"/>
      <c r="F80" s="833"/>
      <c r="G80" s="833"/>
      <c r="H80" s="195">
        <v>0</v>
      </c>
      <c r="I80" s="196">
        <v>0</v>
      </c>
      <c r="J80" s="289">
        <v>2.3199999999999998</v>
      </c>
      <c r="K80" s="279">
        <v>2332</v>
      </c>
      <c r="L80" s="289">
        <v>2.3359999999999999</v>
      </c>
      <c r="M80" s="289">
        <v>2.3359999999999999</v>
      </c>
      <c r="N80" s="157" t="s">
        <v>18</v>
      </c>
      <c r="O80" s="161"/>
      <c r="P80" s="161"/>
      <c r="Q80" s="161"/>
      <c r="R80" s="161"/>
      <c r="S80" s="161"/>
      <c r="T80" s="161"/>
      <c r="U80" s="161"/>
      <c r="V80" s="161"/>
      <c r="W80" s="161"/>
      <c r="X80" s="161"/>
      <c r="Y80" s="161"/>
      <c r="Z80" s="161"/>
      <c r="AA80" s="161"/>
      <c r="AB80" s="161"/>
      <c r="AC80" s="161"/>
      <c r="AD80" s="161"/>
    </row>
    <row r="81" spans="1:30" ht="15" customHeight="1">
      <c r="A81" s="161"/>
      <c r="B81" s="833" t="s">
        <v>89</v>
      </c>
      <c r="C81" s="833"/>
      <c r="D81" s="833"/>
      <c r="E81" s="833"/>
      <c r="F81" s="833"/>
      <c r="G81" s="833"/>
      <c r="H81" s="195">
        <v>0</v>
      </c>
      <c r="I81" s="196">
        <v>0</v>
      </c>
      <c r="J81" s="289">
        <v>3.1829999999999998</v>
      </c>
      <c r="K81" s="289">
        <v>3.3780000000000001</v>
      </c>
      <c r="L81" s="289">
        <v>3.39</v>
      </c>
      <c r="M81" s="289">
        <v>3.39</v>
      </c>
      <c r="N81" s="157" t="s">
        <v>18</v>
      </c>
      <c r="O81" s="161"/>
      <c r="P81" s="161"/>
      <c r="Q81" s="161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</row>
    <row r="82" spans="1:30" ht="15" customHeight="1">
      <c r="A82" s="161"/>
      <c r="B82" s="833" t="s">
        <v>16</v>
      </c>
      <c r="C82" s="833"/>
      <c r="D82" s="833"/>
      <c r="E82" s="833"/>
      <c r="F82" s="833"/>
      <c r="G82" s="833"/>
      <c r="H82" s="192">
        <v>0</v>
      </c>
      <c r="I82" s="193">
        <v>0</v>
      </c>
      <c r="J82" s="290">
        <v>3.472</v>
      </c>
      <c r="K82" s="290">
        <v>3.5979999999999999</v>
      </c>
      <c r="L82" s="290">
        <v>3.6059999999999999</v>
      </c>
      <c r="M82" s="290">
        <v>3.6059999999999999</v>
      </c>
      <c r="N82" s="157" t="s">
        <v>18</v>
      </c>
      <c r="O82" s="161"/>
      <c r="P82" s="161"/>
      <c r="Q82" s="161"/>
      <c r="R82" s="161"/>
      <c r="S82" s="161"/>
      <c r="T82" s="161"/>
      <c r="U82" s="161"/>
      <c r="V82" s="161"/>
      <c r="W82" s="161"/>
      <c r="X82" s="161"/>
      <c r="Y82" s="161"/>
      <c r="Z82" s="161"/>
      <c r="AA82" s="161"/>
      <c r="AB82" s="161"/>
      <c r="AC82" s="161"/>
      <c r="AD82" s="161"/>
    </row>
    <row r="83" spans="1:30" ht="15" customHeight="1">
      <c r="A83" s="161"/>
      <c r="B83" s="833" t="s">
        <v>8</v>
      </c>
      <c r="C83" s="833"/>
      <c r="D83" s="833"/>
      <c r="E83" s="833"/>
      <c r="F83" s="833"/>
      <c r="G83" s="833"/>
      <c r="H83" s="195">
        <v>0</v>
      </c>
      <c r="I83" s="196">
        <v>0</v>
      </c>
      <c r="J83" s="199">
        <v>35.21</v>
      </c>
      <c r="K83" s="199">
        <v>35.21</v>
      </c>
      <c r="L83" s="199">
        <v>35.21</v>
      </c>
      <c r="M83" s="199">
        <v>35.21</v>
      </c>
      <c r="N83" s="159" t="s">
        <v>5</v>
      </c>
      <c r="O83" s="161"/>
      <c r="P83" s="161"/>
      <c r="Q83" s="161"/>
      <c r="R83" s="161"/>
      <c r="S83" s="161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</row>
    <row r="84" spans="1:30" ht="15" customHeight="1">
      <c r="A84" s="161"/>
      <c r="B84" s="873" t="s">
        <v>93</v>
      </c>
      <c r="C84" s="834"/>
      <c r="D84" s="834"/>
      <c r="E84" s="834"/>
      <c r="F84" s="834"/>
      <c r="G84" s="834"/>
      <c r="H84" s="161"/>
      <c r="I84" s="161"/>
      <c r="J84" s="200"/>
      <c r="K84" s="201"/>
      <c r="L84" s="201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</row>
    <row r="85" spans="1:30" ht="15" customHeight="1">
      <c r="A85" s="161"/>
      <c r="B85" s="835"/>
      <c r="C85" s="835"/>
      <c r="D85" s="835"/>
      <c r="E85" s="835"/>
      <c r="F85" s="835"/>
      <c r="G85" s="835"/>
      <c r="H85" s="161"/>
      <c r="I85" s="161"/>
      <c r="J85" s="161"/>
      <c r="K85" s="161"/>
      <c r="L85" s="161"/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</row>
    <row r="86" spans="1:30" ht="15" customHeight="1">
      <c r="A86" s="161"/>
      <c r="B86" s="835"/>
      <c r="C86" s="835"/>
      <c r="D86" s="835"/>
      <c r="E86" s="835"/>
      <c r="F86" s="835"/>
      <c r="G86" s="835"/>
      <c r="H86" s="161"/>
      <c r="I86" s="161"/>
      <c r="J86" s="161"/>
      <c r="K86" s="161"/>
      <c r="L86" s="161"/>
      <c r="M86" s="161"/>
      <c r="N86" s="161"/>
      <c r="O86" s="161"/>
      <c r="P86" s="161"/>
      <c r="Q86" s="161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</row>
    <row r="87" spans="1:30" ht="15" customHeight="1">
      <c r="A87" s="161"/>
      <c r="B87" s="835"/>
      <c r="C87" s="835"/>
      <c r="D87" s="835"/>
      <c r="E87" s="835"/>
      <c r="F87" s="835"/>
      <c r="G87" s="835"/>
      <c r="H87" s="161"/>
      <c r="I87" s="161"/>
      <c r="J87" s="161"/>
      <c r="K87" s="161"/>
      <c r="L87" s="161"/>
      <c r="M87" s="161"/>
      <c r="N87" s="161"/>
      <c r="O87" s="161"/>
      <c r="P87" s="161"/>
      <c r="Q87" s="161"/>
      <c r="R87" s="161"/>
      <c r="S87" s="161"/>
      <c r="T87" s="161"/>
      <c r="U87" s="161"/>
      <c r="V87" s="161"/>
      <c r="W87" s="161"/>
      <c r="X87" s="161"/>
      <c r="Y87" s="161"/>
      <c r="Z87" s="161"/>
      <c r="AA87" s="161"/>
      <c r="AB87" s="161"/>
      <c r="AC87" s="161"/>
    </row>
    <row r="88" spans="1:30" ht="15" customHeight="1">
      <c r="A88" s="161"/>
      <c r="B88" s="835"/>
      <c r="C88" s="835"/>
      <c r="D88" s="835"/>
      <c r="E88" s="835"/>
      <c r="F88" s="835"/>
      <c r="G88" s="835"/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</row>
    <row r="89" spans="1:30" ht="15" customHeight="1">
      <c r="A89" s="161"/>
      <c r="B89" s="835"/>
      <c r="C89" s="835"/>
      <c r="D89" s="835"/>
      <c r="E89" s="835"/>
      <c r="F89" s="835"/>
      <c r="G89" s="835"/>
      <c r="H89" s="161"/>
      <c r="I89" s="161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</row>
    <row r="90" spans="1:30" ht="15" customHeight="1">
      <c r="A90" s="161"/>
      <c r="B90" s="202" t="s">
        <v>377</v>
      </c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  <c r="N90" s="161"/>
      <c r="O90" s="161"/>
      <c r="P90" s="161"/>
      <c r="Q90" s="161"/>
      <c r="R90" s="161"/>
      <c r="S90" s="161"/>
      <c r="T90" s="161"/>
      <c r="U90" s="161"/>
      <c r="V90" s="161"/>
      <c r="W90" s="161"/>
      <c r="X90" s="161"/>
      <c r="Y90" s="161"/>
      <c r="Z90" s="161"/>
      <c r="AA90" s="161"/>
      <c r="AB90" s="161"/>
      <c r="AC90" s="161"/>
    </row>
    <row r="91" spans="1:30" ht="15" customHeight="1" thickBot="1">
      <c r="A91" s="161"/>
      <c r="B91" s="202"/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  <c r="N91" s="161"/>
      <c r="O91" s="161"/>
      <c r="P91" s="161"/>
      <c r="Q91" s="161"/>
      <c r="R91" s="161"/>
      <c r="S91" s="161"/>
      <c r="T91" s="161"/>
      <c r="U91" s="161"/>
      <c r="V91" s="161"/>
      <c r="W91" s="161"/>
      <c r="X91" s="161"/>
      <c r="Y91" s="161"/>
      <c r="Z91" s="161"/>
      <c r="AA91" s="161"/>
      <c r="AB91" s="161"/>
      <c r="AC91" s="161"/>
    </row>
    <row r="92" spans="1:30" ht="15" customHeight="1">
      <c r="A92" s="161"/>
      <c r="B92" s="434"/>
      <c r="C92" s="435"/>
      <c r="D92" s="435"/>
      <c r="E92" s="435"/>
      <c r="F92" s="435"/>
      <c r="G92" s="435"/>
      <c r="H92" s="436"/>
      <c r="I92" s="437"/>
      <c r="J92" s="842" t="s">
        <v>366</v>
      </c>
      <c r="K92" s="842"/>
      <c r="L92" s="842"/>
      <c r="M92" s="842"/>
      <c r="N92" s="842"/>
      <c r="O92" s="842"/>
      <c r="P92" s="842"/>
      <c r="Q92" s="436"/>
      <c r="R92" s="438"/>
      <c r="S92" s="438"/>
      <c r="T92" s="435"/>
      <c r="U92" s="435"/>
      <c r="V92" s="435"/>
      <c r="W92" s="435"/>
      <c r="X92" s="435"/>
      <c r="Y92" s="435"/>
      <c r="Z92" s="435"/>
      <c r="AA92" s="435"/>
      <c r="AB92" s="439"/>
      <c r="AC92" s="161"/>
    </row>
    <row r="93" spans="1:30" ht="15" customHeight="1">
      <c r="A93" s="161"/>
      <c r="B93" s="440"/>
      <c r="C93" s="161"/>
      <c r="D93" s="161"/>
      <c r="E93" s="161"/>
      <c r="F93" s="161"/>
      <c r="G93" s="161"/>
      <c r="H93" s="843" t="s">
        <v>370</v>
      </c>
      <c r="I93" s="843"/>
      <c r="J93" s="843"/>
      <c r="K93" s="843"/>
      <c r="L93" s="843"/>
      <c r="M93" s="843"/>
      <c r="N93" s="843"/>
      <c r="O93" s="843"/>
      <c r="P93" s="843"/>
      <c r="Q93" s="843"/>
      <c r="R93" s="843"/>
      <c r="S93" s="843"/>
      <c r="T93" s="161"/>
      <c r="U93" s="161"/>
      <c r="V93" s="161"/>
      <c r="W93" s="161"/>
      <c r="X93" s="161"/>
      <c r="Y93" s="161"/>
      <c r="Z93" s="161"/>
      <c r="AA93" s="161"/>
      <c r="AB93" s="441"/>
      <c r="AC93" s="161"/>
    </row>
    <row r="94" spans="1:30" ht="15" customHeight="1">
      <c r="A94" s="161"/>
      <c r="B94" s="473"/>
      <c r="D94" s="161"/>
      <c r="E94" s="161"/>
      <c r="F94" s="161"/>
      <c r="G94" s="161"/>
      <c r="H94" s="162"/>
      <c r="I94" s="443"/>
      <c r="J94" s="841" t="s">
        <v>367</v>
      </c>
      <c r="K94" s="841"/>
      <c r="L94" s="841"/>
      <c r="M94" s="841"/>
      <c r="N94" s="841"/>
      <c r="O94" s="841"/>
      <c r="P94" s="841"/>
      <c r="Q94" s="433"/>
      <c r="R94" s="433"/>
      <c r="S94" s="433"/>
      <c r="T94" s="161"/>
      <c r="U94" s="161"/>
      <c r="V94" s="161"/>
      <c r="W94" s="161"/>
      <c r="X94" s="539"/>
      <c r="Y94" s="539"/>
      <c r="Z94" s="161"/>
      <c r="AA94" s="161"/>
      <c r="AB94" s="441"/>
      <c r="AC94" s="161"/>
    </row>
    <row r="95" spans="1:30" ht="15" customHeight="1">
      <c r="A95" s="161"/>
      <c r="B95" s="866" t="s">
        <v>0</v>
      </c>
      <c r="C95" s="867" t="s">
        <v>2</v>
      </c>
      <c r="D95" s="867" t="s">
        <v>3</v>
      </c>
      <c r="E95" s="884" t="s">
        <v>358</v>
      </c>
      <c r="F95" s="885"/>
      <c r="G95" s="885"/>
      <c r="H95" s="885"/>
      <c r="I95" s="885"/>
      <c r="J95" s="885"/>
      <c r="K95" s="885"/>
      <c r="L95" s="885"/>
      <c r="M95" s="885"/>
      <c r="N95" s="885"/>
      <c r="O95" s="885"/>
      <c r="P95" s="885"/>
      <c r="Q95" s="885"/>
      <c r="R95" s="885"/>
      <c r="S95" s="885"/>
      <c r="T95" s="885"/>
      <c r="U95" s="885"/>
      <c r="V95" s="885"/>
      <c r="W95" s="885"/>
      <c r="X95" s="885"/>
      <c r="Y95" s="885"/>
      <c r="Z95" s="885"/>
      <c r="AA95" s="885"/>
      <c r="AB95" s="886"/>
      <c r="AC95" s="161"/>
    </row>
    <row r="96" spans="1:30" ht="15" customHeight="1">
      <c r="A96" s="161"/>
      <c r="B96" s="866"/>
      <c r="C96" s="867"/>
      <c r="D96" s="867"/>
      <c r="E96" s="867">
        <v>2020</v>
      </c>
      <c r="F96" s="867"/>
      <c r="G96" s="867"/>
      <c r="H96" s="867"/>
      <c r="I96" s="867">
        <v>2021</v>
      </c>
      <c r="J96" s="867"/>
      <c r="K96" s="867"/>
      <c r="L96" s="867"/>
      <c r="M96" s="867">
        <v>2022</v>
      </c>
      <c r="N96" s="867"/>
      <c r="O96" s="867"/>
      <c r="P96" s="867"/>
      <c r="Q96" s="867">
        <v>2023</v>
      </c>
      <c r="R96" s="867"/>
      <c r="S96" s="867"/>
      <c r="T96" s="867"/>
      <c r="U96" s="867">
        <v>2024</v>
      </c>
      <c r="V96" s="867"/>
      <c r="W96" s="867"/>
      <c r="X96" s="868"/>
      <c r="Y96" s="867" t="s">
        <v>376</v>
      </c>
      <c r="Z96" s="867"/>
      <c r="AA96" s="867"/>
      <c r="AB96" s="868"/>
      <c r="AC96" s="161"/>
    </row>
    <row r="97" spans="1:29" ht="36" customHeight="1">
      <c r="A97" s="161"/>
      <c r="B97" s="866"/>
      <c r="C97" s="867"/>
      <c r="D97" s="867"/>
      <c r="E97" s="431" t="s">
        <v>359</v>
      </c>
      <c r="F97" s="431" t="s">
        <v>360</v>
      </c>
      <c r="G97" s="431" t="s">
        <v>361</v>
      </c>
      <c r="H97" s="431" t="s">
        <v>362</v>
      </c>
      <c r="I97" s="431" t="s">
        <v>359</v>
      </c>
      <c r="J97" s="431" t="s">
        <v>360</v>
      </c>
      <c r="K97" s="431" t="s">
        <v>361</v>
      </c>
      <c r="L97" s="431" t="s">
        <v>362</v>
      </c>
      <c r="M97" s="431" t="s">
        <v>359</v>
      </c>
      <c r="N97" s="431" t="s">
        <v>360</v>
      </c>
      <c r="O97" s="431" t="s">
        <v>363</v>
      </c>
      <c r="P97" s="431" t="s">
        <v>364</v>
      </c>
      <c r="Q97" s="431" t="s">
        <v>359</v>
      </c>
      <c r="R97" s="431" t="s">
        <v>360</v>
      </c>
      <c r="S97" s="431" t="s">
        <v>363</v>
      </c>
      <c r="T97" s="431" t="s">
        <v>364</v>
      </c>
      <c r="U97" s="431" t="s">
        <v>359</v>
      </c>
      <c r="V97" s="431" t="s">
        <v>360</v>
      </c>
      <c r="W97" s="431" t="s">
        <v>363</v>
      </c>
      <c r="X97" s="465" t="s">
        <v>364</v>
      </c>
      <c r="Y97" s="431" t="s">
        <v>359</v>
      </c>
      <c r="Z97" s="431" t="s">
        <v>360</v>
      </c>
      <c r="AA97" s="431" t="s">
        <v>363</v>
      </c>
      <c r="AB97" s="465" t="s">
        <v>364</v>
      </c>
      <c r="AC97" s="161"/>
    </row>
    <row r="98" spans="1:29" ht="15" customHeight="1">
      <c r="A98" s="161"/>
      <c r="B98" s="533" t="s">
        <v>4</v>
      </c>
      <c r="C98" s="534"/>
      <c r="D98" s="534"/>
      <c r="E98" s="534"/>
      <c r="F98" s="534"/>
      <c r="G98" s="534"/>
      <c r="H98" s="534"/>
      <c r="I98" s="534"/>
      <c r="J98" s="534"/>
      <c r="K98" s="534"/>
      <c r="L98" s="534"/>
      <c r="M98" s="534"/>
      <c r="N98" s="534"/>
      <c r="O98" s="534"/>
      <c r="P98" s="534"/>
      <c r="Q98" s="534"/>
      <c r="R98" s="534"/>
      <c r="S98" s="534"/>
      <c r="T98" s="534"/>
      <c r="U98" s="534"/>
      <c r="V98" s="534"/>
      <c r="W98" s="534"/>
      <c r="X98" s="535"/>
      <c r="Y98" s="534"/>
      <c r="Z98" s="534"/>
      <c r="AA98" s="534"/>
      <c r="AB98" s="535"/>
      <c r="AC98" s="161"/>
    </row>
    <row r="99" spans="1:29" ht="15" customHeight="1">
      <c r="A99" s="161"/>
      <c r="B99" s="474">
        <v>1</v>
      </c>
      <c r="C99" s="412" t="s">
        <v>241</v>
      </c>
      <c r="D99" s="413" t="s">
        <v>242</v>
      </c>
      <c r="E99" s="414">
        <v>0</v>
      </c>
      <c r="F99" s="406">
        <f t="shared" ref="F99:F109" si="0">(E99/$M$154)</f>
        <v>0</v>
      </c>
      <c r="G99" s="415">
        <v>0</v>
      </c>
      <c r="H99" s="415">
        <f>-(F99*G99)</f>
        <v>0</v>
      </c>
      <c r="I99" s="414">
        <v>0</v>
      </c>
      <c r="J99" s="415">
        <f t="shared" ref="J99:J109" si="1">(I99/$M$154)</f>
        <v>0</v>
      </c>
      <c r="K99" s="415">
        <v>0</v>
      </c>
      <c r="L99" s="415">
        <f>-(J99*K99)</f>
        <v>0</v>
      </c>
      <c r="M99" s="416">
        <f t="shared" ref="M99:M109" si="2">J21</f>
        <v>6</v>
      </c>
      <c r="N99" s="415">
        <f t="shared" ref="N99:N109" si="3">(M99/$M$154)</f>
        <v>2.2304832713754646E-2</v>
      </c>
      <c r="O99" s="415">
        <f>LN(N99)</f>
        <v>-3.8029519103737841</v>
      </c>
      <c r="P99" s="415">
        <f>-(N99*O99)</f>
        <v>8.4824206179340902E-2</v>
      </c>
      <c r="Q99" s="416">
        <f t="shared" ref="Q99:Q109" si="4">K21</f>
        <v>7</v>
      </c>
      <c r="R99" s="415">
        <f t="shared" ref="R99:R109" si="5">(Q99/$Q$154)</f>
        <v>2.3890784982935155E-2</v>
      </c>
      <c r="S99" s="415">
        <f>LN(R99)</f>
        <v>-3.7342624599617538</v>
      </c>
      <c r="T99" s="415">
        <f>-(R99*S99)</f>
        <v>8.9214461500792763E-2</v>
      </c>
      <c r="U99" s="416">
        <f t="shared" ref="U99:U109" si="6">L21</f>
        <v>8</v>
      </c>
      <c r="V99" s="415">
        <f t="shared" ref="V99:V109" si="7">(U99/$U$154)</f>
        <v>2.6143790849673203E-2</v>
      </c>
      <c r="W99" s="415">
        <f>LN(V99)</f>
        <v>-3.6441435602725449</v>
      </c>
      <c r="X99" s="475">
        <f>-(V99*W99)</f>
        <v>9.5271727065948886E-2</v>
      </c>
      <c r="Y99" s="416">
        <f>M21</f>
        <v>8</v>
      </c>
      <c r="Z99" s="415">
        <f t="shared" ref="Z99:Z109" si="8">(Y99/$U$154)</f>
        <v>2.6143790849673203E-2</v>
      </c>
      <c r="AA99" s="415">
        <f>LN(Z99)</f>
        <v>-3.6441435602725449</v>
      </c>
      <c r="AB99" s="475">
        <f>-(Z99*AA99)</f>
        <v>9.5271727065948886E-2</v>
      </c>
      <c r="AC99" s="161"/>
    </row>
    <row r="100" spans="1:29" ht="15" customHeight="1">
      <c r="A100" s="161"/>
      <c r="B100" s="476">
        <v>2</v>
      </c>
      <c r="C100" s="417" t="s">
        <v>243</v>
      </c>
      <c r="D100" s="418" t="s">
        <v>244</v>
      </c>
      <c r="E100" s="414">
        <v>0</v>
      </c>
      <c r="F100" s="406">
        <f t="shared" si="0"/>
        <v>0</v>
      </c>
      <c r="G100" s="415">
        <v>0</v>
      </c>
      <c r="H100" s="415">
        <f t="shared" ref="H100:H109" si="9">-(F100*G100)</f>
        <v>0</v>
      </c>
      <c r="I100" s="414">
        <v>0</v>
      </c>
      <c r="J100" s="415">
        <f t="shared" si="1"/>
        <v>0</v>
      </c>
      <c r="K100" s="415">
        <v>0</v>
      </c>
      <c r="L100" s="415">
        <f t="shared" ref="L100:L152" si="10">-(J100*K100)</f>
        <v>0</v>
      </c>
      <c r="M100" s="419">
        <f t="shared" si="2"/>
        <v>9</v>
      </c>
      <c r="N100" s="406">
        <f t="shared" si="3"/>
        <v>3.3457249070631967E-2</v>
      </c>
      <c r="O100" s="406">
        <f t="shared" ref="O100:O151" si="11">LN(N100)</f>
        <v>-3.3974868022656199</v>
      </c>
      <c r="P100" s="406">
        <f t="shared" ref="P100:P153" si="12">-(N100*O100)</f>
        <v>0.11367056215758578</v>
      </c>
      <c r="Q100" s="419">
        <f t="shared" si="4"/>
        <v>9</v>
      </c>
      <c r="R100" s="406">
        <f t="shared" si="5"/>
        <v>3.0716723549488054E-2</v>
      </c>
      <c r="S100" s="406">
        <f t="shared" ref="S100:S153" si="13">LN(R100)</f>
        <v>-3.4829480316808481</v>
      </c>
      <c r="T100" s="406">
        <f t="shared" ref="T100:T153" si="14">-(R100*S100)</f>
        <v>0.10698475182637417</v>
      </c>
      <c r="U100" s="419">
        <f t="shared" si="6"/>
        <v>9</v>
      </c>
      <c r="V100" s="406">
        <f t="shared" si="7"/>
        <v>2.9411764705882353E-2</v>
      </c>
      <c r="W100" s="406">
        <f t="shared" ref="W100:W153" si="15">LN(V100)</f>
        <v>-3.5263605246161616</v>
      </c>
      <c r="X100" s="477">
        <f t="shared" ref="X100:X153" si="16">-(V100*W100)</f>
        <v>0.1037164860181224</v>
      </c>
      <c r="Y100" s="416">
        <f t="shared" ref="Y100:Y109" si="17">M22</f>
        <v>9</v>
      </c>
      <c r="Z100" s="406">
        <f t="shared" si="8"/>
        <v>2.9411764705882353E-2</v>
      </c>
      <c r="AA100" s="406">
        <f t="shared" ref="AA100:AA109" si="18">LN(Z100)</f>
        <v>-3.5263605246161616</v>
      </c>
      <c r="AB100" s="477">
        <f t="shared" ref="AB100:AB109" si="19">-(Z100*AA100)</f>
        <v>0.1037164860181224</v>
      </c>
      <c r="AC100" s="161"/>
    </row>
    <row r="101" spans="1:29" ht="15" customHeight="1">
      <c r="A101" s="161"/>
      <c r="B101" s="474">
        <v>3</v>
      </c>
      <c r="C101" s="417" t="s">
        <v>245</v>
      </c>
      <c r="D101" s="418" t="s">
        <v>246</v>
      </c>
      <c r="E101" s="414">
        <v>0</v>
      </c>
      <c r="F101" s="406">
        <f t="shared" si="0"/>
        <v>0</v>
      </c>
      <c r="G101" s="415">
        <v>0</v>
      </c>
      <c r="H101" s="415">
        <f t="shared" si="9"/>
        <v>0</v>
      </c>
      <c r="I101" s="414">
        <v>0</v>
      </c>
      <c r="J101" s="415">
        <f t="shared" si="1"/>
        <v>0</v>
      </c>
      <c r="K101" s="415">
        <v>0</v>
      </c>
      <c r="L101" s="415">
        <f t="shared" si="10"/>
        <v>0</v>
      </c>
      <c r="M101" s="419">
        <f t="shared" si="2"/>
        <v>14</v>
      </c>
      <c r="N101" s="406">
        <f t="shared" si="3"/>
        <v>5.204460966542751E-2</v>
      </c>
      <c r="O101" s="406">
        <f t="shared" si="11"/>
        <v>-2.9556540499865807</v>
      </c>
      <c r="P101" s="406">
        <f t="shared" si="12"/>
        <v>0.15382586133759157</v>
      </c>
      <c r="Q101" s="419">
        <f t="shared" si="4"/>
        <v>15</v>
      </c>
      <c r="R101" s="406">
        <f t="shared" si="5"/>
        <v>5.1194539249146756E-2</v>
      </c>
      <c r="S101" s="406">
        <f t="shared" si="13"/>
        <v>-2.9721224079148572</v>
      </c>
      <c r="T101" s="406">
        <f t="shared" si="14"/>
        <v>0.15215643726526573</v>
      </c>
      <c r="U101" s="419">
        <f t="shared" si="6"/>
        <v>16</v>
      </c>
      <c r="V101" s="406">
        <f t="shared" si="7"/>
        <v>5.2287581699346407E-2</v>
      </c>
      <c r="W101" s="406">
        <f t="shared" si="15"/>
        <v>-2.9509963797125995</v>
      </c>
      <c r="X101" s="477">
        <f t="shared" si="16"/>
        <v>0.15430046429869801</v>
      </c>
      <c r="Y101" s="416">
        <f t="shared" si="17"/>
        <v>16</v>
      </c>
      <c r="Z101" s="406">
        <f t="shared" si="8"/>
        <v>5.2287581699346407E-2</v>
      </c>
      <c r="AA101" s="406">
        <f t="shared" si="18"/>
        <v>-2.9509963797125995</v>
      </c>
      <c r="AB101" s="477">
        <f t="shared" si="19"/>
        <v>0.15430046429869801</v>
      </c>
      <c r="AC101" s="161"/>
    </row>
    <row r="102" spans="1:29" ht="15" customHeight="1">
      <c r="A102" s="161"/>
      <c r="B102" s="476">
        <v>4</v>
      </c>
      <c r="C102" s="417" t="s">
        <v>247</v>
      </c>
      <c r="D102" s="418" t="s">
        <v>248</v>
      </c>
      <c r="E102" s="414">
        <v>0</v>
      </c>
      <c r="F102" s="406">
        <f t="shared" si="0"/>
        <v>0</v>
      </c>
      <c r="G102" s="415">
        <v>0</v>
      </c>
      <c r="H102" s="415">
        <f t="shared" si="9"/>
        <v>0</v>
      </c>
      <c r="I102" s="414">
        <v>0</v>
      </c>
      <c r="J102" s="415">
        <f t="shared" si="1"/>
        <v>0</v>
      </c>
      <c r="K102" s="415">
        <v>0</v>
      </c>
      <c r="L102" s="415">
        <f t="shared" si="10"/>
        <v>0</v>
      </c>
      <c r="M102" s="419">
        <f t="shared" si="2"/>
        <v>19</v>
      </c>
      <c r="N102" s="406">
        <f t="shared" si="3"/>
        <v>7.0631970260223054E-2</v>
      </c>
      <c r="O102" s="406">
        <f t="shared" si="11"/>
        <v>-2.6502724004353984</v>
      </c>
      <c r="P102" s="406">
        <f t="shared" si="12"/>
        <v>0.18719396136904301</v>
      </c>
      <c r="Q102" s="419">
        <f t="shared" si="4"/>
        <v>20</v>
      </c>
      <c r="R102" s="406">
        <f t="shared" si="5"/>
        <v>6.8259385665529013E-2</v>
      </c>
      <c r="S102" s="406">
        <f t="shared" si="13"/>
        <v>-2.6844403354630764</v>
      </c>
      <c r="T102" s="406">
        <f t="shared" si="14"/>
        <v>0.1832382481544762</v>
      </c>
      <c r="U102" s="419">
        <f t="shared" si="6"/>
        <v>20</v>
      </c>
      <c r="V102" s="406">
        <f t="shared" si="7"/>
        <v>6.535947712418301E-2</v>
      </c>
      <c r="W102" s="406">
        <f t="shared" si="15"/>
        <v>-2.7278528283983898</v>
      </c>
      <c r="X102" s="477">
        <f t="shared" si="16"/>
        <v>0.1782910345358425</v>
      </c>
      <c r="Y102" s="416">
        <f t="shared" si="17"/>
        <v>20</v>
      </c>
      <c r="Z102" s="406">
        <f t="shared" si="8"/>
        <v>6.535947712418301E-2</v>
      </c>
      <c r="AA102" s="406">
        <f t="shared" si="18"/>
        <v>-2.7278528283983898</v>
      </c>
      <c r="AB102" s="477">
        <f t="shared" si="19"/>
        <v>0.1782910345358425</v>
      </c>
      <c r="AC102" s="161"/>
    </row>
    <row r="103" spans="1:29" ht="15" customHeight="1">
      <c r="A103" s="161"/>
      <c r="B103" s="474">
        <v>5</v>
      </c>
      <c r="C103" s="417" t="s">
        <v>249</v>
      </c>
      <c r="D103" s="418" t="s">
        <v>250</v>
      </c>
      <c r="E103" s="414">
        <v>0</v>
      </c>
      <c r="F103" s="406">
        <f t="shared" si="0"/>
        <v>0</v>
      </c>
      <c r="G103" s="415">
        <v>0</v>
      </c>
      <c r="H103" s="415">
        <f t="shared" si="9"/>
        <v>0</v>
      </c>
      <c r="I103" s="414">
        <v>0</v>
      </c>
      <c r="J103" s="415">
        <f t="shared" si="1"/>
        <v>0</v>
      </c>
      <c r="K103" s="415">
        <v>0</v>
      </c>
      <c r="L103" s="415">
        <f t="shared" si="10"/>
        <v>0</v>
      </c>
      <c r="M103" s="419">
        <f t="shared" si="2"/>
        <v>5</v>
      </c>
      <c r="N103" s="406">
        <f t="shared" si="3"/>
        <v>1.858736059479554E-2</v>
      </c>
      <c r="O103" s="406">
        <f t="shared" si="11"/>
        <v>-3.9852734671677386</v>
      </c>
      <c r="P103" s="406">
        <f t="shared" si="12"/>
        <v>7.4075715003117826E-2</v>
      </c>
      <c r="Q103" s="419">
        <f t="shared" si="4"/>
        <v>6</v>
      </c>
      <c r="R103" s="406">
        <f t="shared" si="5"/>
        <v>2.0477815699658702E-2</v>
      </c>
      <c r="S103" s="406">
        <f t="shared" si="13"/>
        <v>-3.8884131397890123</v>
      </c>
      <c r="T103" s="406">
        <f t="shared" si="14"/>
        <v>7.9626207640730626E-2</v>
      </c>
      <c r="U103" s="419">
        <f t="shared" si="6"/>
        <v>6</v>
      </c>
      <c r="V103" s="406">
        <f t="shared" si="7"/>
        <v>1.9607843137254902E-2</v>
      </c>
      <c r="W103" s="406">
        <f t="shared" si="15"/>
        <v>-3.9318256327243257</v>
      </c>
      <c r="X103" s="477">
        <f t="shared" si="16"/>
        <v>7.7094620249496579E-2</v>
      </c>
      <c r="Y103" s="416">
        <f t="shared" si="17"/>
        <v>6</v>
      </c>
      <c r="Z103" s="406">
        <f t="shared" si="8"/>
        <v>1.9607843137254902E-2</v>
      </c>
      <c r="AA103" s="406">
        <f t="shared" si="18"/>
        <v>-3.9318256327243257</v>
      </c>
      <c r="AB103" s="477">
        <f t="shared" si="19"/>
        <v>7.7094620249496579E-2</v>
      </c>
      <c r="AC103" s="161"/>
    </row>
    <row r="104" spans="1:29" ht="15" customHeight="1">
      <c r="A104" s="161"/>
      <c r="B104" s="476">
        <v>6</v>
      </c>
      <c r="C104" s="417" t="s">
        <v>251</v>
      </c>
      <c r="D104" s="418" t="s">
        <v>252</v>
      </c>
      <c r="E104" s="414">
        <v>0</v>
      </c>
      <c r="F104" s="406">
        <f t="shared" si="0"/>
        <v>0</v>
      </c>
      <c r="G104" s="415">
        <v>0</v>
      </c>
      <c r="H104" s="415">
        <f t="shared" si="9"/>
        <v>0</v>
      </c>
      <c r="I104" s="414">
        <v>0</v>
      </c>
      <c r="J104" s="415">
        <f t="shared" si="1"/>
        <v>0</v>
      </c>
      <c r="K104" s="415">
        <v>0</v>
      </c>
      <c r="L104" s="415">
        <f t="shared" si="10"/>
        <v>0</v>
      </c>
      <c r="M104" s="419">
        <f t="shared" si="2"/>
        <v>14</v>
      </c>
      <c r="N104" s="406">
        <f t="shared" si="3"/>
        <v>5.204460966542751E-2</v>
      </c>
      <c r="O104" s="406">
        <f t="shared" si="11"/>
        <v>-2.9556540499865807</v>
      </c>
      <c r="P104" s="406">
        <f t="shared" si="12"/>
        <v>0.15382586133759157</v>
      </c>
      <c r="Q104" s="419">
        <f t="shared" si="4"/>
        <v>15</v>
      </c>
      <c r="R104" s="406">
        <f t="shared" si="5"/>
        <v>5.1194539249146756E-2</v>
      </c>
      <c r="S104" s="406">
        <f t="shared" si="13"/>
        <v>-2.9721224079148572</v>
      </c>
      <c r="T104" s="406">
        <f t="shared" si="14"/>
        <v>0.15215643726526573</v>
      </c>
      <c r="U104" s="419">
        <f t="shared" si="6"/>
        <v>16</v>
      </c>
      <c r="V104" s="406">
        <f t="shared" si="7"/>
        <v>5.2287581699346407E-2</v>
      </c>
      <c r="W104" s="406">
        <f t="shared" si="15"/>
        <v>-2.9509963797125995</v>
      </c>
      <c r="X104" s="477">
        <f t="shared" si="16"/>
        <v>0.15430046429869801</v>
      </c>
      <c r="Y104" s="416">
        <f t="shared" si="17"/>
        <v>16</v>
      </c>
      <c r="Z104" s="406">
        <f t="shared" si="8"/>
        <v>5.2287581699346407E-2</v>
      </c>
      <c r="AA104" s="406">
        <f t="shared" si="18"/>
        <v>-2.9509963797125995</v>
      </c>
      <c r="AB104" s="477">
        <f t="shared" si="19"/>
        <v>0.15430046429869801</v>
      </c>
      <c r="AC104" s="161"/>
    </row>
    <row r="105" spans="1:29" ht="15" customHeight="1">
      <c r="A105" s="161"/>
      <c r="B105" s="474">
        <v>7</v>
      </c>
      <c r="C105" s="417" t="s">
        <v>253</v>
      </c>
      <c r="D105" s="418" t="s">
        <v>254</v>
      </c>
      <c r="E105" s="414">
        <v>0</v>
      </c>
      <c r="F105" s="406">
        <f t="shared" si="0"/>
        <v>0</v>
      </c>
      <c r="G105" s="415">
        <v>0</v>
      </c>
      <c r="H105" s="415">
        <f t="shared" si="9"/>
        <v>0</v>
      </c>
      <c r="I105" s="414">
        <v>0</v>
      </c>
      <c r="J105" s="415">
        <f t="shared" si="1"/>
        <v>0</v>
      </c>
      <c r="K105" s="415">
        <v>0</v>
      </c>
      <c r="L105" s="415">
        <f t="shared" si="10"/>
        <v>0</v>
      </c>
      <c r="M105" s="419">
        <f t="shared" si="2"/>
        <v>16</v>
      </c>
      <c r="N105" s="406">
        <f t="shared" si="3"/>
        <v>5.9479553903345722E-2</v>
      </c>
      <c r="O105" s="406">
        <f t="shared" si="11"/>
        <v>-2.8221226573620579</v>
      </c>
      <c r="P105" s="406">
        <f t="shared" si="12"/>
        <v>0.16785859672041981</v>
      </c>
      <c r="Q105" s="419">
        <f t="shared" si="4"/>
        <v>17</v>
      </c>
      <c r="R105" s="406">
        <f t="shared" si="5"/>
        <v>5.8020477815699661E-2</v>
      </c>
      <c r="S105" s="406">
        <f t="shared" si="13"/>
        <v>-2.8469592649608511</v>
      </c>
      <c r="T105" s="406">
        <f t="shared" si="14"/>
        <v>0.16518193687486168</v>
      </c>
      <c r="U105" s="419">
        <f t="shared" si="6"/>
        <v>17</v>
      </c>
      <c r="V105" s="406">
        <f t="shared" si="7"/>
        <v>5.5555555555555552E-2</v>
      </c>
      <c r="W105" s="406">
        <f t="shared" si="15"/>
        <v>-2.890371757896165</v>
      </c>
      <c r="X105" s="477">
        <f t="shared" si="16"/>
        <v>0.16057620877200915</v>
      </c>
      <c r="Y105" s="416">
        <f t="shared" si="17"/>
        <v>17</v>
      </c>
      <c r="Z105" s="406">
        <f t="shared" si="8"/>
        <v>5.5555555555555552E-2</v>
      </c>
      <c r="AA105" s="406">
        <f t="shared" si="18"/>
        <v>-2.890371757896165</v>
      </c>
      <c r="AB105" s="477">
        <f t="shared" si="19"/>
        <v>0.16057620877200915</v>
      </c>
      <c r="AC105" s="161"/>
    </row>
    <row r="106" spans="1:29" ht="15" customHeight="1">
      <c r="A106" s="161"/>
      <c r="B106" s="476">
        <v>8</v>
      </c>
      <c r="C106" s="417" t="s">
        <v>131</v>
      </c>
      <c r="D106" s="418" t="s">
        <v>132</v>
      </c>
      <c r="E106" s="414">
        <v>0</v>
      </c>
      <c r="F106" s="406">
        <f t="shared" si="0"/>
        <v>0</v>
      </c>
      <c r="G106" s="415">
        <v>0</v>
      </c>
      <c r="H106" s="415">
        <f t="shared" si="9"/>
        <v>0</v>
      </c>
      <c r="I106" s="414">
        <v>0</v>
      </c>
      <c r="J106" s="415">
        <f t="shared" si="1"/>
        <v>0</v>
      </c>
      <c r="K106" s="415">
        <v>0</v>
      </c>
      <c r="L106" s="415">
        <f t="shared" si="10"/>
        <v>0</v>
      </c>
      <c r="M106" s="419">
        <f t="shared" si="2"/>
        <v>6</v>
      </c>
      <c r="N106" s="406">
        <f t="shared" si="3"/>
        <v>2.2304832713754646E-2</v>
      </c>
      <c r="O106" s="406">
        <f t="shared" si="11"/>
        <v>-3.8029519103737841</v>
      </c>
      <c r="P106" s="406">
        <f t="shared" si="12"/>
        <v>8.4824206179340902E-2</v>
      </c>
      <c r="Q106" s="419">
        <f t="shared" si="4"/>
        <v>8</v>
      </c>
      <c r="R106" s="406">
        <f t="shared" si="5"/>
        <v>2.7303754266211604E-2</v>
      </c>
      <c r="S106" s="406">
        <f t="shared" si="13"/>
        <v>-3.6007310673372315</v>
      </c>
      <c r="T106" s="406">
        <f t="shared" si="14"/>
        <v>9.8313476241289596E-2</v>
      </c>
      <c r="U106" s="419">
        <f t="shared" si="6"/>
        <v>8</v>
      </c>
      <c r="V106" s="406">
        <f t="shared" si="7"/>
        <v>2.6143790849673203E-2</v>
      </c>
      <c r="W106" s="406">
        <f t="shared" si="15"/>
        <v>-3.6441435602725449</v>
      </c>
      <c r="X106" s="477">
        <f t="shared" si="16"/>
        <v>9.5271727065948886E-2</v>
      </c>
      <c r="Y106" s="416">
        <f t="shared" si="17"/>
        <v>8</v>
      </c>
      <c r="Z106" s="406">
        <f t="shared" si="8"/>
        <v>2.6143790849673203E-2</v>
      </c>
      <c r="AA106" s="406">
        <f t="shared" si="18"/>
        <v>-3.6441435602725449</v>
      </c>
      <c r="AB106" s="477">
        <f t="shared" si="19"/>
        <v>9.5271727065948886E-2</v>
      </c>
      <c r="AC106" s="161"/>
    </row>
    <row r="107" spans="1:29" ht="15" customHeight="1">
      <c r="A107" s="161"/>
      <c r="B107" s="474">
        <v>9</v>
      </c>
      <c r="C107" s="417" t="s">
        <v>141</v>
      </c>
      <c r="D107" s="418" t="s">
        <v>142</v>
      </c>
      <c r="E107" s="414">
        <v>0</v>
      </c>
      <c r="F107" s="406">
        <f t="shared" si="0"/>
        <v>0</v>
      </c>
      <c r="G107" s="415">
        <v>0</v>
      </c>
      <c r="H107" s="415">
        <f t="shared" si="9"/>
        <v>0</v>
      </c>
      <c r="I107" s="414">
        <v>0</v>
      </c>
      <c r="J107" s="415">
        <f t="shared" si="1"/>
        <v>0</v>
      </c>
      <c r="K107" s="415">
        <v>0</v>
      </c>
      <c r="L107" s="415">
        <f t="shared" si="10"/>
        <v>0</v>
      </c>
      <c r="M107" s="419">
        <f t="shared" si="2"/>
        <v>14</v>
      </c>
      <c r="N107" s="406">
        <f t="shared" si="3"/>
        <v>5.204460966542751E-2</v>
      </c>
      <c r="O107" s="406">
        <f t="shared" si="11"/>
        <v>-2.9556540499865807</v>
      </c>
      <c r="P107" s="406">
        <f t="shared" si="12"/>
        <v>0.15382586133759157</v>
      </c>
      <c r="Q107" s="419">
        <f t="shared" si="4"/>
        <v>10</v>
      </c>
      <c r="R107" s="406">
        <f t="shared" si="5"/>
        <v>3.4129692832764506E-2</v>
      </c>
      <c r="S107" s="406">
        <f t="shared" si="13"/>
        <v>-3.3775875160230218</v>
      </c>
      <c r="T107" s="406">
        <f t="shared" si="14"/>
        <v>0.1152760244376458</v>
      </c>
      <c r="U107" s="419">
        <f t="shared" si="6"/>
        <v>11</v>
      </c>
      <c r="V107" s="406">
        <f t="shared" si="7"/>
        <v>3.5947712418300651E-2</v>
      </c>
      <c r="W107" s="406">
        <f t="shared" si="15"/>
        <v>-3.3256898291540105</v>
      </c>
      <c r="X107" s="477">
        <f t="shared" si="16"/>
        <v>0.1195509415708958</v>
      </c>
      <c r="Y107" s="416">
        <f t="shared" si="17"/>
        <v>11</v>
      </c>
      <c r="Z107" s="406">
        <f t="shared" si="8"/>
        <v>3.5947712418300651E-2</v>
      </c>
      <c r="AA107" s="406">
        <f t="shared" si="18"/>
        <v>-3.3256898291540105</v>
      </c>
      <c r="AB107" s="477">
        <f t="shared" si="19"/>
        <v>0.1195509415708958</v>
      </c>
      <c r="AC107" s="161"/>
    </row>
    <row r="108" spans="1:29" ht="15" customHeight="1">
      <c r="A108" s="161"/>
      <c r="B108" s="476">
        <v>10</v>
      </c>
      <c r="C108" s="417" t="s">
        <v>255</v>
      </c>
      <c r="D108" s="418" t="s">
        <v>256</v>
      </c>
      <c r="E108" s="414">
        <v>0</v>
      </c>
      <c r="F108" s="406">
        <f t="shared" si="0"/>
        <v>0</v>
      </c>
      <c r="G108" s="415">
        <v>0</v>
      </c>
      <c r="H108" s="415">
        <f t="shared" si="9"/>
        <v>0</v>
      </c>
      <c r="I108" s="414">
        <v>0</v>
      </c>
      <c r="J108" s="415">
        <f t="shared" si="1"/>
        <v>0</v>
      </c>
      <c r="K108" s="415">
        <v>0</v>
      </c>
      <c r="L108" s="415">
        <f t="shared" si="10"/>
        <v>0</v>
      </c>
      <c r="M108" s="419">
        <f t="shared" si="2"/>
        <v>13</v>
      </c>
      <c r="N108" s="406">
        <f t="shared" si="3"/>
        <v>4.8327137546468404E-2</v>
      </c>
      <c r="O108" s="406">
        <f t="shared" si="11"/>
        <v>-3.0297620221403023</v>
      </c>
      <c r="P108" s="406">
        <f t="shared" si="12"/>
        <v>0.14641972597704064</v>
      </c>
      <c r="Q108" s="419">
        <f t="shared" si="4"/>
        <v>14</v>
      </c>
      <c r="R108" s="406">
        <f t="shared" si="5"/>
        <v>4.778156996587031E-2</v>
      </c>
      <c r="S108" s="406">
        <f t="shared" si="13"/>
        <v>-3.0411152794018088</v>
      </c>
      <c r="T108" s="406">
        <f t="shared" si="14"/>
        <v>0.14530926249701476</v>
      </c>
      <c r="U108" s="419">
        <f t="shared" si="6"/>
        <v>15</v>
      </c>
      <c r="V108" s="406">
        <f t="shared" si="7"/>
        <v>4.9019607843137254E-2</v>
      </c>
      <c r="W108" s="406">
        <f t="shared" si="15"/>
        <v>-3.0155349008501706</v>
      </c>
      <c r="X108" s="477">
        <f t="shared" si="16"/>
        <v>0.14782033827696914</v>
      </c>
      <c r="Y108" s="416">
        <f t="shared" si="17"/>
        <v>15</v>
      </c>
      <c r="Z108" s="406">
        <f t="shared" si="8"/>
        <v>4.9019607843137254E-2</v>
      </c>
      <c r="AA108" s="406">
        <f t="shared" si="18"/>
        <v>-3.0155349008501706</v>
      </c>
      <c r="AB108" s="477">
        <f t="shared" si="19"/>
        <v>0.14782033827696914</v>
      </c>
      <c r="AC108" s="161"/>
    </row>
    <row r="109" spans="1:29" ht="15" customHeight="1">
      <c r="A109" s="161"/>
      <c r="B109" s="478">
        <v>11</v>
      </c>
      <c r="C109" s="420" t="s">
        <v>167</v>
      </c>
      <c r="D109" s="421" t="s">
        <v>168</v>
      </c>
      <c r="E109" s="414">
        <v>0</v>
      </c>
      <c r="F109" s="406">
        <f t="shared" si="0"/>
        <v>0</v>
      </c>
      <c r="G109" s="415">
        <v>0</v>
      </c>
      <c r="H109" s="415">
        <f t="shared" si="9"/>
        <v>0</v>
      </c>
      <c r="I109" s="414">
        <v>0</v>
      </c>
      <c r="J109" s="415">
        <f t="shared" si="1"/>
        <v>0</v>
      </c>
      <c r="K109" s="415">
        <v>0</v>
      </c>
      <c r="L109" s="415">
        <f t="shared" si="10"/>
        <v>0</v>
      </c>
      <c r="M109" s="419">
        <f t="shared" si="2"/>
        <v>9</v>
      </c>
      <c r="N109" s="406">
        <f t="shared" si="3"/>
        <v>3.3457249070631967E-2</v>
      </c>
      <c r="O109" s="406">
        <f t="shared" si="11"/>
        <v>-3.3974868022656199</v>
      </c>
      <c r="P109" s="406">
        <f t="shared" si="12"/>
        <v>0.11367056215758578</v>
      </c>
      <c r="Q109" s="419">
        <f t="shared" si="4"/>
        <v>10</v>
      </c>
      <c r="R109" s="406">
        <f t="shared" si="5"/>
        <v>3.4129692832764506E-2</v>
      </c>
      <c r="S109" s="406">
        <f t="shared" si="13"/>
        <v>-3.3775875160230218</v>
      </c>
      <c r="T109" s="406">
        <f t="shared" si="14"/>
        <v>0.1152760244376458</v>
      </c>
      <c r="U109" s="419">
        <f t="shared" si="6"/>
        <v>11</v>
      </c>
      <c r="V109" s="406">
        <f t="shared" si="7"/>
        <v>3.5947712418300651E-2</v>
      </c>
      <c r="W109" s="406">
        <f t="shared" si="15"/>
        <v>-3.3256898291540105</v>
      </c>
      <c r="X109" s="477">
        <f t="shared" si="16"/>
        <v>0.1195509415708958</v>
      </c>
      <c r="Y109" s="416">
        <f t="shared" si="17"/>
        <v>11</v>
      </c>
      <c r="Z109" s="406">
        <f t="shared" si="8"/>
        <v>3.5947712418300651E-2</v>
      </c>
      <c r="AA109" s="406">
        <f t="shared" si="18"/>
        <v>-3.3256898291540105</v>
      </c>
      <c r="AB109" s="477">
        <f t="shared" si="19"/>
        <v>0.1195509415708958</v>
      </c>
      <c r="AC109" s="161"/>
    </row>
    <row r="110" spans="1:29" ht="15" customHeight="1">
      <c r="A110" s="161"/>
      <c r="B110" s="533" t="s">
        <v>6</v>
      </c>
      <c r="C110" s="534"/>
      <c r="D110" s="534"/>
      <c r="E110" s="534"/>
      <c r="F110" s="534"/>
      <c r="G110" s="534"/>
      <c r="H110" s="534"/>
      <c r="I110" s="534"/>
      <c r="J110" s="534"/>
      <c r="K110" s="534"/>
      <c r="L110" s="534"/>
      <c r="M110" s="534"/>
      <c r="N110" s="534"/>
      <c r="O110" s="534"/>
      <c r="P110" s="534"/>
      <c r="Q110" s="534"/>
      <c r="R110" s="534"/>
      <c r="S110" s="534"/>
      <c r="T110" s="534"/>
      <c r="U110" s="534"/>
      <c r="V110" s="534"/>
      <c r="W110" s="534"/>
      <c r="X110" s="535"/>
      <c r="Y110" s="534"/>
      <c r="Z110" s="534"/>
      <c r="AA110" s="534"/>
      <c r="AB110" s="535"/>
      <c r="AC110" s="161"/>
    </row>
    <row r="111" spans="1:29" ht="15" customHeight="1">
      <c r="A111" s="161"/>
      <c r="B111" s="478"/>
      <c r="C111" s="422" t="s">
        <v>107</v>
      </c>
      <c r="D111" s="421"/>
      <c r="E111" s="419"/>
      <c r="F111" s="406"/>
      <c r="G111" s="419"/>
      <c r="H111" s="419"/>
      <c r="I111" s="419"/>
      <c r="J111" s="415"/>
      <c r="K111" s="415"/>
      <c r="L111" s="415"/>
      <c r="M111" s="419"/>
      <c r="N111" s="406"/>
      <c r="O111" s="406"/>
      <c r="P111" s="406"/>
      <c r="Q111" s="419"/>
      <c r="R111" s="406"/>
      <c r="S111" s="406"/>
      <c r="T111" s="406"/>
      <c r="U111" s="419"/>
      <c r="V111" s="406"/>
      <c r="W111" s="406"/>
      <c r="X111" s="477"/>
      <c r="Y111" s="419"/>
      <c r="Z111" s="406"/>
      <c r="AA111" s="406"/>
      <c r="AB111" s="477"/>
      <c r="AC111" s="161"/>
    </row>
    <row r="112" spans="1:29" ht="15" customHeight="1">
      <c r="A112" s="161"/>
      <c r="B112" s="478">
        <v>1</v>
      </c>
      <c r="C112" s="420" t="s">
        <v>258</v>
      </c>
      <c r="D112" s="421" t="s">
        <v>259</v>
      </c>
      <c r="E112" s="419">
        <v>0</v>
      </c>
      <c r="F112" s="406">
        <f t="shared" ref="F112:F119" si="20">(E112/$M$154)</f>
        <v>0</v>
      </c>
      <c r="G112" s="406">
        <v>0</v>
      </c>
      <c r="H112" s="415">
        <f>-(F112*G112)</f>
        <v>0</v>
      </c>
      <c r="I112" s="419">
        <v>0</v>
      </c>
      <c r="J112" s="415">
        <f t="shared" ref="J112:J119" si="21">(I112/$M$154)</f>
        <v>0</v>
      </c>
      <c r="K112" s="415">
        <v>0</v>
      </c>
      <c r="L112" s="415">
        <f t="shared" si="10"/>
        <v>0</v>
      </c>
      <c r="M112" s="419">
        <f t="shared" ref="M112:M119" si="22">J34</f>
        <v>1</v>
      </c>
      <c r="N112" s="406">
        <f t="shared" ref="N112:N119" si="23">(M112/$M$154)</f>
        <v>3.7174721189591076E-3</v>
      </c>
      <c r="O112" s="406">
        <f t="shared" si="11"/>
        <v>-5.5947113796018391</v>
      </c>
      <c r="P112" s="406">
        <f t="shared" si="12"/>
        <v>2.0798183567293082E-2</v>
      </c>
      <c r="Q112" s="419">
        <f t="shared" ref="Q112:Q119" si="24">K34</f>
        <v>1</v>
      </c>
      <c r="R112" s="406">
        <f t="shared" ref="R112:R119" si="25">(Q112/$Q$154)</f>
        <v>3.4129692832764505E-3</v>
      </c>
      <c r="S112" s="406">
        <f t="shared" si="13"/>
        <v>-5.6801726090170677</v>
      </c>
      <c r="T112" s="406">
        <f t="shared" si="14"/>
        <v>1.9386254638283508E-2</v>
      </c>
      <c r="U112" s="419">
        <f t="shared" ref="U112:U119" si="26">L34</f>
        <v>2</v>
      </c>
      <c r="V112" s="406">
        <f t="shared" ref="V112:V119" si="27">(U112/$U$154)</f>
        <v>6.5359477124183009E-3</v>
      </c>
      <c r="W112" s="406">
        <f t="shared" si="15"/>
        <v>-5.0304379213924353</v>
      </c>
      <c r="X112" s="477">
        <f t="shared" si="16"/>
        <v>3.2878679224787162E-2</v>
      </c>
      <c r="Y112" s="419">
        <f>M34</f>
        <v>2</v>
      </c>
      <c r="Z112" s="406">
        <f t="shared" ref="Z112:Z119" si="28">(Y112/$U$154)</f>
        <v>6.5359477124183009E-3</v>
      </c>
      <c r="AA112" s="406">
        <f t="shared" ref="AA112:AA119" si="29">LN(Z112)</f>
        <v>-5.0304379213924353</v>
      </c>
      <c r="AB112" s="477">
        <f t="shared" ref="AB112:AB119" si="30">-(Z112*AA112)</f>
        <v>3.2878679224787162E-2</v>
      </c>
      <c r="AC112" s="161"/>
    </row>
    <row r="113" spans="1:29" ht="15" customHeight="1">
      <c r="A113" s="161"/>
      <c r="B113" s="478">
        <v>2</v>
      </c>
      <c r="C113" s="420" t="s">
        <v>260</v>
      </c>
      <c r="D113" s="421" t="s">
        <v>261</v>
      </c>
      <c r="E113" s="419">
        <v>0</v>
      </c>
      <c r="F113" s="406">
        <f t="shared" si="20"/>
        <v>0</v>
      </c>
      <c r="G113" s="406">
        <v>0</v>
      </c>
      <c r="H113" s="415">
        <f t="shared" ref="H113:H153" si="31">-(F113*G113)</f>
        <v>0</v>
      </c>
      <c r="I113" s="419">
        <v>0</v>
      </c>
      <c r="J113" s="415">
        <f t="shared" si="21"/>
        <v>0</v>
      </c>
      <c r="K113" s="415">
        <v>0</v>
      </c>
      <c r="L113" s="415">
        <f t="shared" si="10"/>
        <v>0</v>
      </c>
      <c r="M113" s="419">
        <f t="shared" si="22"/>
        <v>3</v>
      </c>
      <c r="N113" s="406">
        <f t="shared" si="23"/>
        <v>1.1152416356877323E-2</v>
      </c>
      <c r="O113" s="406">
        <f t="shared" si="11"/>
        <v>-4.4960990909337291</v>
      </c>
      <c r="P113" s="406">
        <f t="shared" si="12"/>
        <v>5.014236904387058E-2</v>
      </c>
      <c r="Q113" s="419">
        <f t="shared" si="24"/>
        <v>3</v>
      </c>
      <c r="R113" s="406">
        <f t="shared" si="25"/>
        <v>1.0238907849829351E-2</v>
      </c>
      <c r="S113" s="406">
        <f t="shared" si="13"/>
        <v>-4.5815603203489577</v>
      </c>
      <c r="T113" s="406">
        <f t="shared" si="14"/>
        <v>4.691017392848762E-2</v>
      </c>
      <c r="U113" s="419">
        <f t="shared" si="26"/>
        <v>3</v>
      </c>
      <c r="V113" s="406">
        <f t="shared" si="27"/>
        <v>9.8039215686274508E-3</v>
      </c>
      <c r="W113" s="406">
        <f t="shared" si="15"/>
        <v>-4.6249728132842707</v>
      </c>
      <c r="X113" s="477">
        <f t="shared" si="16"/>
        <v>4.534287071847324E-2</v>
      </c>
      <c r="Y113" s="419">
        <f t="shared" ref="Y113:Y153" si="32">M35</f>
        <v>3</v>
      </c>
      <c r="Z113" s="406">
        <f t="shared" si="28"/>
        <v>9.8039215686274508E-3</v>
      </c>
      <c r="AA113" s="406">
        <f t="shared" si="29"/>
        <v>-4.6249728132842707</v>
      </c>
      <c r="AB113" s="477">
        <f t="shared" si="30"/>
        <v>4.534287071847324E-2</v>
      </c>
      <c r="AC113" s="161"/>
    </row>
    <row r="114" spans="1:29" ht="15" customHeight="1">
      <c r="A114" s="161"/>
      <c r="B114" s="474">
        <v>3</v>
      </c>
      <c r="C114" s="423" t="s">
        <v>262</v>
      </c>
      <c r="D114" s="424" t="s">
        <v>263</v>
      </c>
      <c r="E114" s="419">
        <v>0</v>
      </c>
      <c r="F114" s="406">
        <f t="shared" si="20"/>
        <v>0</v>
      </c>
      <c r="G114" s="406">
        <v>0</v>
      </c>
      <c r="H114" s="415">
        <f t="shared" si="31"/>
        <v>0</v>
      </c>
      <c r="I114" s="419">
        <v>0</v>
      </c>
      <c r="J114" s="415">
        <f t="shared" si="21"/>
        <v>0</v>
      </c>
      <c r="K114" s="415">
        <v>0</v>
      </c>
      <c r="L114" s="415">
        <f t="shared" si="10"/>
        <v>0</v>
      </c>
      <c r="M114" s="419">
        <f t="shared" si="22"/>
        <v>2</v>
      </c>
      <c r="N114" s="406">
        <f t="shared" si="23"/>
        <v>7.4349442379182153E-3</v>
      </c>
      <c r="O114" s="406">
        <f t="shared" si="11"/>
        <v>-4.9015641990418937</v>
      </c>
      <c r="P114" s="406">
        <f t="shared" si="12"/>
        <v>3.644285649845274E-2</v>
      </c>
      <c r="Q114" s="419">
        <f t="shared" si="24"/>
        <v>2</v>
      </c>
      <c r="R114" s="406">
        <f t="shared" si="25"/>
        <v>6.8259385665529011E-3</v>
      </c>
      <c r="S114" s="406">
        <f t="shared" si="13"/>
        <v>-4.9870254284571223</v>
      </c>
      <c r="T114" s="406">
        <f t="shared" si="14"/>
        <v>3.4041129204485474E-2</v>
      </c>
      <c r="U114" s="419">
        <f t="shared" si="26"/>
        <v>2</v>
      </c>
      <c r="V114" s="406">
        <f t="shared" si="27"/>
        <v>6.5359477124183009E-3</v>
      </c>
      <c r="W114" s="406">
        <f t="shared" si="15"/>
        <v>-5.0304379213924353</v>
      </c>
      <c r="X114" s="477">
        <f t="shared" si="16"/>
        <v>3.2878679224787162E-2</v>
      </c>
      <c r="Y114" s="419">
        <f t="shared" si="32"/>
        <v>2</v>
      </c>
      <c r="Z114" s="406">
        <f t="shared" si="28"/>
        <v>6.5359477124183009E-3</v>
      </c>
      <c r="AA114" s="406">
        <f t="shared" si="29"/>
        <v>-5.0304379213924353</v>
      </c>
      <c r="AB114" s="477">
        <f t="shared" si="30"/>
        <v>3.2878679224787162E-2</v>
      </c>
      <c r="AC114" s="161"/>
    </row>
    <row r="115" spans="1:29" ht="15" customHeight="1">
      <c r="A115" s="161"/>
      <c r="B115" s="474">
        <v>4</v>
      </c>
      <c r="C115" s="417" t="s">
        <v>175</v>
      </c>
      <c r="D115" s="418" t="s">
        <v>176</v>
      </c>
      <c r="E115" s="419">
        <v>0</v>
      </c>
      <c r="F115" s="406">
        <f t="shared" si="20"/>
        <v>0</v>
      </c>
      <c r="G115" s="406">
        <v>0</v>
      </c>
      <c r="H115" s="415">
        <f t="shared" si="31"/>
        <v>0</v>
      </c>
      <c r="I115" s="419">
        <v>0</v>
      </c>
      <c r="J115" s="415">
        <f t="shared" si="21"/>
        <v>0</v>
      </c>
      <c r="K115" s="415">
        <v>0</v>
      </c>
      <c r="L115" s="415">
        <f t="shared" si="10"/>
        <v>0</v>
      </c>
      <c r="M115" s="419">
        <f t="shared" si="22"/>
        <v>6</v>
      </c>
      <c r="N115" s="406">
        <f t="shared" si="23"/>
        <v>2.2304832713754646E-2</v>
      </c>
      <c r="O115" s="406">
        <f t="shared" si="11"/>
        <v>-3.8029519103737841</v>
      </c>
      <c r="P115" s="406">
        <f t="shared" si="12"/>
        <v>8.4824206179340902E-2</v>
      </c>
      <c r="Q115" s="419">
        <f t="shared" si="24"/>
        <v>6</v>
      </c>
      <c r="R115" s="406">
        <f t="shared" si="25"/>
        <v>2.0477815699658702E-2</v>
      </c>
      <c r="S115" s="406">
        <f t="shared" si="13"/>
        <v>-3.8884131397890123</v>
      </c>
      <c r="T115" s="406">
        <f t="shared" si="14"/>
        <v>7.9626207640730626E-2</v>
      </c>
      <c r="U115" s="419">
        <f t="shared" si="26"/>
        <v>6</v>
      </c>
      <c r="V115" s="406">
        <f t="shared" si="27"/>
        <v>1.9607843137254902E-2</v>
      </c>
      <c r="W115" s="406">
        <f t="shared" si="15"/>
        <v>-3.9318256327243257</v>
      </c>
      <c r="X115" s="477">
        <f t="shared" si="16"/>
        <v>7.7094620249496579E-2</v>
      </c>
      <c r="Y115" s="419">
        <f t="shared" si="32"/>
        <v>6</v>
      </c>
      <c r="Z115" s="406">
        <f t="shared" si="28"/>
        <v>1.9607843137254902E-2</v>
      </c>
      <c r="AA115" s="406">
        <f t="shared" si="29"/>
        <v>-3.9318256327243257</v>
      </c>
      <c r="AB115" s="477">
        <f t="shared" si="30"/>
        <v>7.7094620249496579E-2</v>
      </c>
      <c r="AC115" s="161"/>
    </row>
    <row r="116" spans="1:29" ht="15" customHeight="1">
      <c r="A116" s="161"/>
      <c r="B116" s="474">
        <v>5</v>
      </c>
      <c r="C116" s="417" t="s">
        <v>179</v>
      </c>
      <c r="D116" s="418" t="s">
        <v>180</v>
      </c>
      <c r="E116" s="419">
        <v>0</v>
      </c>
      <c r="F116" s="406">
        <f t="shared" si="20"/>
        <v>0</v>
      </c>
      <c r="G116" s="406">
        <v>0</v>
      </c>
      <c r="H116" s="415">
        <f t="shared" si="31"/>
        <v>0</v>
      </c>
      <c r="I116" s="419">
        <v>0</v>
      </c>
      <c r="J116" s="415">
        <f t="shared" si="21"/>
        <v>0</v>
      </c>
      <c r="K116" s="415">
        <v>0</v>
      </c>
      <c r="L116" s="415">
        <f t="shared" si="10"/>
        <v>0</v>
      </c>
      <c r="M116" s="419">
        <f t="shared" si="22"/>
        <v>8</v>
      </c>
      <c r="N116" s="406">
        <f t="shared" si="23"/>
        <v>2.9739776951672861E-2</v>
      </c>
      <c r="O116" s="406">
        <f t="shared" si="11"/>
        <v>-3.5152698379220033</v>
      </c>
      <c r="P116" s="406">
        <f t="shared" si="12"/>
        <v>0.10454334090474358</v>
      </c>
      <c r="Q116" s="419">
        <f t="shared" si="24"/>
        <v>8</v>
      </c>
      <c r="R116" s="406">
        <f t="shared" si="25"/>
        <v>2.7303754266211604E-2</v>
      </c>
      <c r="S116" s="406">
        <f t="shared" si="13"/>
        <v>-3.6007310673372315</v>
      </c>
      <c r="T116" s="406">
        <f t="shared" si="14"/>
        <v>9.8313476241289596E-2</v>
      </c>
      <c r="U116" s="419">
        <f t="shared" si="26"/>
        <v>8</v>
      </c>
      <c r="V116" s="406">
        <f t="shared" si="27"/>
        <v>2.6143790849673203E-2</v>
      </c>
      <c r="W116" s="406">
        <f t="shared" si="15"/>
        <v>-3.6441435602725449</v>
      </c>
      <c r="X116" s="477">
        <f t="shared" si="16"/>
        <v>9.5271727065948886E-2</v>
      </c>
      <c r="Y116" s="419">
        <f t="shared" si="32"/>
        <v>8</v>
      </c>
      <c r="Z116" s="406">
        <f t="shared" si="28"/>
        <v>2.6143790849673203E-2</v>
      </c>
      <c r="AA116" s="406">
        <f t="shared" si="29"/>
        <v>-3.6441435602725449</v>
      </c>
      <c r="AB116" s="477">
        <f t="shared" si="30"/>
        <v>9.5271727065948886E-2</v>
      </c>
      <c r="AC116" s="161"/>
    </row>
    <row r="117" spans="1:29" ht="15" customHeight="1">
      <c r="A117" s="161"/>
      <c r="B117" s="474">
        <v>6</v>
      </c>
      <c r="C117" s="417" t="s">
        <v>264</v>
      </c>
      <c r="D117" s="418" t="s">
        <v>265</v>
      </c>
      <c r="E117" s="419">
        <v>0</v>
      </c>
      <c r="F117" s="406">
        <f t="shared" si="20"/>
        <v>0</v>
      </c>
      <c r="G117" s="406">
        <v>0</v>
      </c>
      <c r="H117" s="415">
        <f t="shared" si="31"/>
        <v>0</v>
      </c>
      <c r="I117" s="419">
        <v>0</v>
      </c>
      <c r="J117" s="415">
        <f t="shared" si="21"/>
        <v>0</v>
      </c>
      <c r="K117" s="415">
        <v>0</v>
      </c>
      <c r="L117" s="415">
        <f t="shared" si="10"/>
        <v>0</v>
      </c>
      <c r="M117" s="419">
        <f t="shared" si="22"/>
        <v>0</v>
      </c>
      <c r="N117" s="406">
        <f t="shared" si="23"/>
        <v>0</v>
      </c>
      <c r="O117" s="406">
        <f>(N117/$M$154)</f>
        <v>0</v>
      </c>
      <c r="P117" s="406">
        <f t="shared" si="12"/>
        <v>0</v>
      </c>
      <c r="Q117" s="419">
        <f t="shared" si="24"/>
        <v>1</v>
      </c>
      <c r="R117" s="406">
        <f t="shared" si="25"/>
        <v>3.4129692832764505E-3</v>
      </c>
      <c r="S117" s="406">
        <f t="shared" si="13"/>
        <v>-5.6801726090170677</v>
      </c>
      <c r="T117" s="406">
        <f t="shared" si="14"/>
        <v>1.9386254638283508E-2</v>
      </c>
      <c r="U117" s="419">
        <f t="shared" si="26"/>
        <v>1</v>
      </c>
      <c r="V117" s="406">
        <f t="shared" si="27"/>
        <v>3.2679738562091504E-3</v>
      </c>
      <c r="W117" s="406">
        <f t="shared" si="15"/>
        <v>-5.7235851019523807</v>
      </c>
      <c r="X117" s="477">
        <f t="shared" si="16"/>
        <v>1.8704526476968564E-2</v>
      </c>
      <c r="Y117" s="419">
        <f t="shared" si="32"/>
        <v>1</v>
      </c>
      <c r="Z117" s="406">
        <f t="shared" si="28"/>
        <v>3.2679738562091504E-3</v>
      </c>
      <c r="AA117" s="406">
        <f t="shared" si="29"/>
        <v>-5.7235851019523807</v>
      </c>
      <c r="AB117" s="477">
        <f t="shared" si="30"/>
        <v>1.8704526476968564E-2</v>
      </c>
      <c r="AC117" s="161"/>
    </row>
    <row r="118" spans="1:29" ht="15" customHeight="1">
      <c r="A118" s="161"/>
      <c r="B118" s="474">
        <v>7</v>
      </c>
      <c r="C118" s="417" t="s">
        <v>171</v>
      </c>
      <c r="D118" s="418" t="s">
        <v>172</v>
      </c>
      <c r="E118" s="419">
        <v>0</v>
      </c>
      <c r="F118" s="406">
        <f t="shared" si="20"/>
        <v>0</v>
      </c>
      <c r="G118" s="406">
        <v>0</v>
      </c>
      <c r="H118" s="415">
        <f t="shared" si="31"/>
        <v>0</v>
      </c>
      <c r="I118" s="419">
        <v>0</v>
      </c>
      <c r="J118" s="415">
        <f t="shared" si="21"/>
        <v>0</v>
      </c>
      <c r="K118" s="415">
        <v>0</v>
      </c>
      <c r="L118" s="415">
        <f t="shared" si="10"/>
        <v>0</v>
      </c>
      <c r="M118" s="419">
        <f t="shared" si="22"/>
        <v>5</v>
      </c>
      <c r="N118" s="406">
        <f t="shared" si="23"/>
        <v>1.858736059479554E-2</v>
      </c>
      <c r="O118" s="406">
        <f t="shared" si="11"/>
        <v>-3.9852734671677386</v>
      </c>
      <c r="P118" s="406">
        <f t="shared" si="12"/>
        <v>7.4075715003117826E-2</v>
      </c>
      <c r="Q118" s="419">
        <f t="shared" si="24"/>
        <v>5</v>
      </c>
      <c r="R118" s="406">
        <f t="shared" si="25"/>
        <v>1.7064846416382253E-2</v>
      </c>
      <c r="S118" s="406">
        <f t="shared" si="13"/>
        <v>-4.0707346965829672</v>
      </c>
      <c r="T118" s="406">
        <f t="shared" si="14"/>
        <v>6.9466462399026749E-2</v>
      </c>
      <c r="U118" s="419">
        <f t="shared" si="26"/>
        <v>5</v>
      </c>
      <c r="V118" s="406">
        <f t="shared" si="27"/>
        <v>1.6339869281045753E-2</v>
      </c>
      <c r="W118" s="406">
        <f t="shared" si="15"/>
        <v>-4.1141471895182802</v>
      </c>
      <c r="X118" s="477">
        <f t="shared" si="16"/>
        <v>6.7224627279710458E-2</v>
      </c>
      <c r="Y118" s="419">
        <f t="shared" si="32"/>
        <v>5</v>
      </c>
      <c r="Z118" s="406">
        <f t="shared" si="28"/>
        <v>1.6339869281045753E-2</v>
      </c>
      <c r="AA118" s="406">
        <f t="shared" si="29"/>
        <v>-4.1141471895182802</v>
      </c>
      <c r="AB118" s="477">
        <f t="shared" si="30"/>
        <v>6.7224627279710458E-2</v>
      </c>
      <c r="AC118" s="161"/>
    </row>
    <row r="119" spans="1:29" ht="15" customHeight="1">
      <c r="A119" s="161"/>
      <c r="B119" s="474">
        <v>8</v>
      </c>
      <c r="C119" s="417" t="s">
        <v>266</v>
      </c>
      <c r="D119" s="418" t="s">
        <v>267</v>
      </c>
      <c r="E119" s="419">
        <v>0</v>
      </c>
      <c r="F119" s="406">
        <f t="shared" si="20"/>
        <v>0</v>
      </c>
      <c r="G119" s="406">
        <v>0</v>
      </c>
      <c r="H119" s="415">
        <f t="shared" si="31"/>
        <v>0</v>
      </c>
      <c r="I119" s="419">
        <v>0</v>
      </c>
      <c r="J119" s="415">
        <f t="shared" si="21"/>
        <v>0</v>
      </c>
      <c r="K119" s="415">
        <v>0</v>
      </c>
      <c r="L119" s="415">
        <f t="shared" si="10"/>
        <v>0</v>
      </c>
      <c r="M119" s="419">
        <f t="shared" si="22"/>
        <v>0</v>
      </c>
      <c r="N119" s="406">
        <f t="shared" si="23"/>
        <v>0</v>
      </c>
      <c r="O119" s="406">
        <v>0</v>
      </c>
      <c r="P119" s="406">
        <f t="shared" si="12"/>
        <v>0</v>
      </c>
      <c r="Q119" s="419">
        <f t="shared" si="24"/>
        <v>2</v>
      </c>
      <c r="R119" s="406">
        <f t="shared" si="25"/>
        <v>6.8259385665529011E-3</v>
      </c>
      <c r="S119" s="406">
        <f t="shared" si="13"/>
        <v>-4.9870254284571223</v>
      </c>
      <c r="T119" s="406">
        <f t="shared" si="14"/>
        <v>3.4041129204485474E-2</v>
      </c>
      <c r="U119" s="419">
        <f t="shared" si="26"/>
        <v>2</v>
      </c>
      <c r="V119" s="406">
        <f t="shared" si="27"/>
        <v>6.5359477124183009E-3</v>
      </c>
      <c r="W119" s="406">
        <f t="shared" si="15"/>
        <v>-5.0304379213924353</v>
      </c>
      <c r="X119" s="477">
        <f t="shared" si="16"/>
        <v>3.2878679224787162E-2</v>
      </c>
      <c r="Y119" s="419">
        <f t="shared" si="32"/>
        <v>2</v>
      </c>
      <c r="Z119" s="406">
        <f t="shared" si="28"/>
        <v>6.5359477124183009E-3</v>
      </c>
      <c r="AA119" s="406">
        <f t="shared" si="29"/>
        <v>-5.0304379213924353</v>
      </c>
      <c r="AB119" s="477">
        <f t="shared" si="30"/>
        <v>3.2878679224787162E-2</v>
      </c>
      <c r="AC119" s="161"/>
    </row>
    <row r="120" spans="1:29" ht="15" customHeight="1">
      <c r="A120" s="161"/>
      <c r="B120" s="474"/>
      <c r="C120" s="425" t="s">
        <v>193</v>
      </c>
      <c r="D120" s="418"/>
      <c r="E120" s="419"/>
      <c r="F120" s="406"/>
      <c r="G120" s="406"/>
      <c r="H120" s="415"/>
      <c r="I120" s="419"/>
      <c r="J120" s="415"/>
      <c r="K120" s="415"/>
      <c r="L120" s="415"/>
      <c r="M120" s="419"/>
      <c r="N120" s="406"/>
      <c r="O120" s="406"/>
      <c r="P120" s="406"/>
      <c r="Q120" s="419"/>
      <c r="R120" s="406"/>
      <c r="S120" s="406"/>
      <c r="T120" s="406"/>
      <c r="U120" s="419"/>
      <c r="V120" s="406"/>
      <c r="W120" s="406"/>
      <c r="X120" s="477"/>
      <c r="Y120" s="419"/>
      <c r="Z120" s="406"/>
      <c r="AA120" s="406"/>
      <c r="AB120" s="477"/>
      <c r="AC120" s="161"/>
    </row>
    <row r="121" spans="1:29" ht="15" customHeight="1">
      <c r="A121" s="161"/>
      <c r="B121" s="474">
        <v>1</v>
      </c>
      <c r="C121" s="417" t="s">
        <v>268</v>
      </c>
      <c r="D121" s="418" t="s">
        <v>269</v>
      </c>
      <c r="E121" s="419">
        <v>0</v>
      </c>
      <c r="F121" s="406">
        <f t="shared" ref="F121:F141" si="33">(E121/$M$154)</f>
        <v>0</v>
      </c>
      <c r="G121" s="406">
        <v>0</v>
      </c>
      <c r="H121" s="415">
        <f t="shared" si="31"/>
        <v>0</v>
      </c>
      <c r="I121" s="419">
        <v>0</v>
      </c>
      <c r="J121" s="415">
        <f t="shared" ref="J121:J141" si="34">(I121/$M$154)</f>
        <v>0</v>
      </c>
      <c r="K121" s="415">
        <v>0</v>
      </c>
      <c r="L121" s="415">
        <f t="shared" si="10"/>
        <v>0</v>
      </c>
      <c r="M121" s="419">
        <f t="shared" ref="M121:M141" si="35">J43</f>
        <v>2</v>
      </c>
      <c r="N121" s="406">
        <f t="shared" ref="N121:N141" si="36">(M121/$M$154)</f>
        <v>7.4349442379182153E-3</v>
      </c>
      <c r="O121" s="406">
        <f t="shared" si="11"/>
        <v>-4.9015641990418937</v>
      </c>
      <c r="P121" s="406">
        <f t="shared" si="12"/>
        <v>3.644285649845274E-2</v>
      </c>
      <c r="Q121" s="419">
        <f t="shared" ref="Q121:Q141" si="37">K43</f>
        <v>2</v>
      </c>
      <c r="R121" s="406">
        <f t="shared" ref="R121:R141" si="38">(Q121/$Q$154)</f>
        <v>6.8259385665529011E-3</v>
      </c>
      <c r="S121" s="406">
        <f t="shared" si="13"/>
        <v>-4.9870254284571223</v>
      </c>
      <c r="T121" s="406">
        <f t="shared" si="14"/>
        <v>3.4041129204485474E-2</v>
      </c>
      <c r="U121" s="419">
        <f t="shared" ref="U121:U141" si="39">L43</f>
        <v>2</v>
      </c>
      <c r="V121" s="406">
        <f t="shared" ref="V121:V141" si="40">(U121/$U$154)</f>
        <v>6.5359477124183009E-3</v>
      </c>
      <c r="W121" s="406">
        <f t="shared" si="15"/>
        <v>-5.0304379213924353</v>
      </c>
      <c r="X121" s="477">
        <f t="shared" si="16"/>
        <v>3.2878679224787162E-2</v>
      </c>
      <c r="Y121" s="419">
        <f t="shared" si="32"/>
        <v>2</v>
      </c>
      <c r="Z121" s="406">
        <f t="shared" ref="Z121:Z141" si="41">(Y121/$U$154)</f>
        <v>6.5359477124183009E-3</v>
      </c>
      <c r="AA121" s="406">
        <f t="shared" ref="AA121:AA141" si="42">LN(Z121)</f>
        <v>-5.0304379213924353</v>
      </c>
      <c r="AB121" s="477">
        <f t="shared" ref="AB121:AB141" si="43">-(Z121*AA121)</f>
        <v>3.2878679224787162E-2</v>
      </c>
      <c r="AC121" s="161"/>
    </row>
    <row r="122" spans="1:29" ht="15" customHeight="1">
      <c r="A122" s="161"/>
      <c r="B122" s="474">
        <v>2</v>
      </c>
      <c r="C122" s="417" t="s">
        <v>270</v>
      </c>
      <c r="D122" s="418" t="s">
        <v>271</v>
      </c>
      <c r="E122" s="419">
        <v>0</v>
      </c>
      <c r="F122" s="406">
        <f t="shared" si="33"/>
        <v>0</v>
      </c>
      <c r="G122" s="406">
        <v>0</v>
      </c>
      <c r="H122" s="415">
        <f t="shared" si="31"/>
        <v>0</v>
      </c>
      <c r="I122" s="419">
        <v>0</v>
      </c>
      <c r="J122" s="415">
        <f t="shared" si="34"/>
        <v>0</v>
      </c>
      <c r="K122" s="415">
        <v>0</v>
      </c>
      <c r="L122" s="415">
        <f t="shared" si="10"/>
        <v>0</v>
      </c>
      <c r="M122" s="419">
        <f t="shared" si="35"/>
        <v>3</v>
      </c>
      <c r="N122" s="406">
        <f t="shared" si="36"/>
        <v>1.1152416356877323E-2</v>
      </c>
      <c r="O122" s="406">
        <f t="shared" si="11"/>
        <v>-4.4960990909337291</v>
      </c>
      <c r="P122" s="406">
        <f t="shared" si="12"/>
        <v>5.014236904387058E-2</v>
      </c>
      <c r="Q122" s="419">
        <f t="shared" si="37"/>
        <v>3</v>
      </c>
      <c r="R122" s="406">
        <f t="shared" si="38"/>
        <v>1.0238907849829351E-2</v>
      </c>
      <c r="S122" s="406">
        <f t="shared" si="13"/>
        <v>-4.5815603203489577</v>
      </c>
      <c r="T122" s="406">
        <f t="shared" si="14"/>
        <v>4.691017392848762E-2</v>
      </c>
      <c r="U122" s="419">
        <f t="shared" si="39"/>
        <v>3</v>
      </c>
      <c r="V122" s="406">
        <f t="shared" si="40"/>
        <v>9.8039215686274508E-3</v>
      </c>
      <c r="W122" s="406">
        <f t="shared" si="15"/>
        <v>-4.6249728132842707</v>
      </c>
      <c r="X122" s="477">
        <f t="shared" si="16"/>
        <v>4.534287071847324E-2</v>
      </c>
      <c r="Y122" s="419">
        <f t="shared" si="32"/>
        <v>3</v>
      </c>
      <c r="Z122" s="406">
        <f t="shared" si="41"/>
        <v>9.8039215686274508E-3</v>
      </c>
      <c r="AA122" s="406">
        <f t="shared" si="42"/>
        <v>-4.6249728132842707</v>
      </c>
      <c r="AB122" s="477">
        <f t="shared" si="43"/>
        <v>4.534287071847324E-2</v>
      </c>
      <c r="AC122" s="161"/>
    </row>
    <row r="123" spans="1:29" ht="15" customHeight="1">
      <c r="A123" s="161"/>
      <c r="B123" s="474">
        <v>3</v>
      </c>
      <c r="C123" s="417" t="s">
        <v>272</v>
      </c>
      <c r="D123" s="418" t="s">
        <v>273</v>
      </c>
      <c r="E123" s="419">
        <v>0</v>
      </c>
      <c r="F123" s="406">
        <f t="shared" si="33"/>
        <v>0</v>
      </c>
      <c r="G123" s="406">
        <v>0</v>
      </c>
      <c r="H123" s="415">
        <f t="shared" si="31"/>
        <v>0</v>
      </c>
      <c r="I123" s="419">
        <v>0</v>
      </c>
      <c r="J123" s="415">
        <f t="shared" si="34"/>
        <v>0</v>
      </c>
      <c r="K123" s="415">
        <v>0</v>
      </c>
      <c r="L123" s="415">
        <f t="shared" si="10"/>
        <v>0</v>
      </c>
      <c r="M123" s="419">
        <f t="shared" si="35"/>
        <v>4</v>
      </c>
      <c r="N123" s="406">
        <f t="shared" si="36"/>
        <v>1.4869888475836431E-2</v>
      </c>
      <c r="O123" s="406">
        <f t="shared" si="11"/>
        <v>-4.2084170184819483</v>
      </c>
      <c r="P123" s="406">
        <f t="shared" si="12"/>
        <v>6.2578691724638633E-2</v>
      </c>
      <c r="Q123" s="419">
        <f t="shared" si="37"/>
        <v>4</v>
      </c>
      <c r="R123" s="406">
        <f t="shared" si="38"/>
        <v>1.3651877133105802E-2</v>
      </c>
      <c r="S123" s="406">
        <f t="shared" si="13"/>
        <v>-4.2938782478971769</v>
      </c>
      <c r="T123" s="406">
        <f t="shared" si="14"/>
        <v>5.8619498264807876E-2</v>
      </c>
      <c r="U123" s="419">
        <f t="shared" si="39"/>
        <v>4</v>
      </c>
      <c r="V123" s="406">
        <f t="shared" si="40"/>
        <v>1.3071895424836602E-2</v>
      </c>
      <c r="W123" s="406">
        <f t="shared" si="15"/>
        <v>-4.3372907408324899</v>
      </c>
      <c r="X123" s="477">
        <f t="shared" si="16"/>
        <v>5.6696610991274377E-2</v>
      </c>
      <c r="Y123" s="419">
        <f t="shared" si="32"/>
        <v>4</v>
      </c>
      <c r="Z123" s="406">
        <f t="shared" si="41"/>
        <v>1.3071895424836602E-2</v>
      </c>
      <c r="AA123" s="406">
        <f t="shared" si="42"/>
        <v>-4.3372907408324899</v>
      </c>
      <c r="AB123" s="477">
        <f t="shared" si="43"/>
        <v>5.6696610991274377E-2</v>
      </c>
      <c r="AC123" s="161"/>
    </row>
    <row r="124" spans="1:29" ht="15" customHeight="1">
      <c r="A124" s="161"/>
      <c r="B124" s="474">
        <v>4</v>
      </c>
      <c r="C124" s="417" t="s">
        <v>274</v>
      </c>
      <c r="D124" s="418" t="s">
        <v>275</v>
      </c>
      <c r="E124" s="419">
        <v>0</v>
      </c>
      <c r="F124" s="406">
        <f t="shared" si="33"/>
        <v>0</v>
      </c>
      <c r="G124" s="406">
        <v>0</v>
      </c>
      <c r="H124" s="415">
        <f t="shared" si="31"/>
        <v>0</v>
      </c>
      <c r="I124" s="419">
        <v>0</v>
      </c>
      <c r="J124" s="415">
        <f t="shared" si="34"/>
        <v>0</v>
      </c>
      <c r="K124" s="415">
        <v>0</v>
      </c>
      <c r="L124" s="415">
        <f t="shared" si="10"/>
        <v>0</v>
      </c>
      <c r="M124" s="419">
        <f t="shared" si="35"/>
        <v>7</v>
      </c>
      <c r="N124" s="406">
        <f t="shared" si="36"/>
        <v>2.6022304832713755E-2</v>
      </c>
      <c r="O124" s="406">
        <f t="shared" si="11"/>
        <v>-3.6488012305465256</v>
      </c>
      <c r="P124" s="406">
        <f t="shared" si="12"/>
        <v>9.4950217895262756E-2</v>
      </c>
      <c r="Q124" s="419">
        <f t="shared" si="37"/>
        <v>7</v>
      </c>
      <c r="R124" s="406">
        <f t="shared" si="38"/>
        <v>2.3890784982935155E-2</v>
      </c>
      <c r="S124" s="406">
        <f t="shared" si="13"/>
        <v>-3.7342624599617538</v>
      </c>
      <c r="T124" s="406">
        <f t="shared" si="14"/>
        <v>8.9214461500792763E-2</v>
      </c>
      <c r="U124" s="419">
        <f t="shared" si="39"/>
        <v>7</v>
      </c>
      <c r="V124" s="406">
        <f t="shared" si="40"/>
        <v>2.2875816993464051E-2</v>
      </c>
      <c r="W124" s="406">
        <f t="shared" si="15"/>
        <v>-3.7776749528970677</v>
      </c>
      <c r="X124" s="477">
        <f t="shared" si="16"/>
        <v>8.6417400883266243E-2</v>
      </c>
      <c r="Y124" s="419">
        <f t="shared" si="32"/>
        <v>7</v>
      </c>
      <c r="Z124" s="406">
        <f t="shared" si="41"/>
        <v>2.2875816993464051E-2</v>
      </c>
      <c r="AA124" s="406">
        <f t="shared" si="42"/>
        <v>-3.7776749528970677</v>
      </c>
      <c r="AB124" s="477">
        <f t="shared" si="43"/>
        <v>8.6417400883266243E-2</v>
      </c>
      <c r="AC124" s="161"/>
    </row>
    <row r="125" spans="1:29" ht="15" customHeight="1">
      <c r="A125" s="161"/>
      <c r="B125" s="474">
        <v>5</v>
      </c>
      <c r="C125" s="417" t="s">
        <v>276</v>
      </c>
      <c r="D125" s="418" t="s">
        <v>277</v>
      </c>
      <c r="E125" s="419">
        <v>0</v>
      </c>
      <c r="F125" s="406">
        <f t="shared" si="33"/>
        <v>0</v>
      </c>
      <c r="G125" s="406">
        <v>0</v>
      </c>
      <c r="H125" s="415">
        <f t="shared" si="31"/>
        <v>0</v>
      </c>
      <c r="I125" s="419">
        <v>0</v>
      </c>
      <c r="J125" s="415">
        <f t="shared" si="34"/>
        <v>0</v>
      </c>
      <c r="K125" s="415">
        <v>0</v>
      </c>
      <c r="L125" s="415">
        <f t="shared" si="10"/>
        <v>0</v>
      </c>
      <c r="M125" s="419">
        <f t="shared" si="35"/>
        <v>2</v>
      </c>
      <c r="N125" s="406">
        <f t="shared" si="36"/>
        <v>7.4349442379182153E-3</v>
      </c>
      <c r="O125" s="406">
        <f t="shared" si="11"/>
        <v>-4.9015641990418937</v>
      </c>
      <c r="P125" s="406">
        <f t="shared" si="12"/>
        <v>3.644285649845274E-2</v>
      </c>
      <c r="Q125" s="419">
        <f t="shared" si="37"/>
        <v>2</v>
      </c>
      <c r="R125" s="406">
        <f t="shared" si="38"/>
        <v>6.8259385665529011E-3</v>
      </c>
      <c r="S125" s="406">
        <f t="shared" si="13"/>
        <v>-4.9870254284571223</v>
      </c>
      <c r="T125" s="406">
        <f t="shared" si="14"/>
        <v>3.4041129204485474E-2</v>
      </c>
      <c r="U125" s="419">
        <f t="shared" si="39"/>
        <v>2</v>
      </c>
      <c r="V125" s="406">
        <f t="shared" si="40"/>
        <v>6.5359477124183009E-3</v>
      </c>
      <c r="W125" s="406">
        <f t="shared" si="15"/>
        <v>-5.0304379213924353</v>
      </c>
      <c r="X125" s="477">
        <f t="shared" si="16"/>
        <v>3.2878679224787162E-2</v>
      </c>
      <c r="Y125" s="419">
        <f t="shared" si="32"/>
        <v>2</v>
      </c>
      <c r="Z125" s="406">
        <f t="shared" si="41"/>
        <v>6.5359477124183009E-3</v>
      </c>
      <c r="AA125" s="406">
        <f t="shared" si="42"/>
        <v>-5.0304379213924353</v>
      </c>
      <c r="AB125" s="477">
        <f t="shared" si="43"/>
        <v>3.2878679224787162E-2</v>
      </c>
      <c r="AC125" s="161"/>
    </row>
    <row r="126" spans="1:29" ht="15" customHeight="1">
      <c r="A126" s="161"/>
      <c r="B126" s="474">
        <v>6</v>
      </c>
      <c r="C126" s="417" t="s">
        <v>278</v>
      </c>
      <c r="D126" s="418" t="s">
        <v>279</v>
      </c>
      <c r="E126" s="419">
        <v>0</v>
      </c>
      <c r="F126" s="406">
        <f t="shared" si="33"/>
        <v>0</v>
      </c>
      <c r="G126" s="406">
        <v>0</v>
      </c>
      <c r="H126" s="415">
        <f t="shared" si="31"/>
        <v>0</v>
      </c>
      <c r="I126" s="419">
        <v>0</v>
      </c>
      <c r="J126" s="415">
        <f t="shared" si="34"/>
        <v>0</v>
      </c>
      <c r="K126" s="415">
        <v>0</v>
      </c>
      <c r="L126" s="415">
        <f t="shared" si="10"/>
        <v>0</v>
      </c>
      <c r="M126" s="419">
        <f t="shared" si="35"/>
        <v>0</v>
      </c>
      <c r="N126" s="406">
        <f t="shared" si="36"/>
        <v>0</v>
      </c>
      <c r="O126" s="406">
        <v>0</v>
      </c>
      <c r="P126" s="406">
        <f t="shared" si="12"/>
        <v>0</v>
      </c>
      <c r="Q126" s="419">
        <f t="shared" si="37"/>
        <v>4</v>
      </c>
      <c r="R126" s="406">
        <f t="shared" si="38"/>
        <v>1.3651877133105802E-2</v>
      </c>
      <c r="S126" s="406">
        <f t="shared" si="13"/>
        <v>-4.2938782478971769</v>
      </c>
      <c r="T126" s="406">
        <f t="shared" si="14"/>
        <v>5.8619498264807876E-2</v>
      </c>
      <c r="U126" s="419">
        <f t="shared" si="39"/>
        <v>4</v>
      </c>
      <c r="V126" s="406">
        <f t="shared" si="40"/>
        <v>1.3071895424836602E-2</v>
      </c>
      <c r="W126" s="406">
        <f t="shared" si="15"/>
        <v>-4.3372907408324899</v>
      </c>
      <c r="X126" s="477">
        <f t="shared" si="16"/>
        <v>5.6696610991274377E-2</v>
      </c>
      <c r="Y126" s="419">
        <f t="shared" si="32"/>
        <v>4</v>
      </c>
      <c r="Z126" s="406">
        <f t="shared" si="41"/>
        <v>1.3071895424836602E-2</v>
      </c>
      <c r="AA126" s="406">
        <f t="shared" si="42"/>
        <v>-4.3372907408324899</v>
      </c>
      <c r="AB126" s="477">
        <f t="shared" si="43"/>
        <v>5.6696610991274377E-2</v>
      </c>
      <c r="AC126" s="161"/>
    </row>
    <row r="127" spans="1:29" ht="15" customHeight="1">
      <c r="A127" s="161"/>
      <c r="B127" s="474">
        <v>7</v>
      </c>
      <c r="C127" s="417" t="s">
        <v>280</v>
      </c>
      <c r="D127" s="418" t="s">
        <v>281</v>
      </c>
      <c r="E127" s="419">
        <v>0</v>
      </c>
      <c r="F127" s="406">
        <f t="shared" si="33"/>
        <v>0</v>
      </c>
      <c r="G127" s="406">
        <v>0</v>
      </c>
      <c r="H127" s="415">
        <f t="shared" si="31"/>
        <v>0</v>
      </c>
      <c r="I127" s="419">
        <v>0</v>
      </c>
      <c r="J127" s="415">
        <f t="shared" si="34"/>
        <v>0</v>
      </c>
      <c r="K127" s="415">
        <v>0</v>
      </c>
      <c r="L127" s="415">
        <f t="shared" si="10"/>
        <v>0</v>
      </c>
      <c r="M127" s="419">
        <f t="shared" si="35"/>
        <v>1</v>
      </c>
      <c r="N127" s="406">
        <f t="shared" si="36"/>
        <v>3.7174721189591076E-3</v>
      </c>
      <c r="O127" s="406">
        <f t="shared" si="11"/>
        <v>-5.5947113796018391</v>
      </c>
      <c r="P127" s="406">
        <f t="shared" si="12"/>
        <v>2.0798183567293082E-2</v>
      </c>
      <c r="Q127" s="419">
        <f t="shared" si="37"/>
        <v>1</v>
      </c>
      <c r="R127" s="406">
        <f t="shared" si="38"/>
        <v>3.4129692832764505E-3</v>
      </c>
      <c r="S127" s="406">
        <f t="shared" si="13"/>
        <v>-5.6801726090170677</v>
      </c>
      <c r="T127" s="406">
        <f t="shared" si="14"/>
        <v>1.9386254638283508E-2</v>
      </c>
      <c r="U127" s="419">
        <f t="shared" si="39"/>
        <v>1</v>
      </c>
      <c r="V127" s="406">
        <f t="shared" si="40"/>
        <v>3.2679738562091504E-3</v>
      </c>
      <c r="W127" s="406">
        <f t="shared" si="15"/>
        <v>-5.7235851019523807</v>
      </c>
      <c r="X127" s="477">
        <f t="shared" si="16"/>
        <v>1.8704526476968564E-2</v>
      </c>
      <c r="Y127" s="419">
        <f t="shared" si="32"/>
        <v>1</v>
      </c>
      <c r="Z127" s="406">
        <f t="shared" si="41"/>
        <v>3.2679738562091504E-3</v>
      </c>
      <c r="AA127" s="406">
        <f t="shared" si="42"/>
        <v>-5.7235851019523807</v>
      </c>
      <c r="AB127" s="477">
        <f t="shared" si="43"/>
        <v>1.8704526476968564E-2</v>
      </c>
      <c r="AC127" s="161"/>
    </row>
    <row r="128" spans="1:29" ht="15" customHeight="1">
      <c r="A128" s="161"/>
      <c r="B128" s="474">
        <v>8</v>
      </c>
      <c r="C128" s="417" t="s">
        <v>282</v>
      </c>
      <c r="D128" s="418" t="s">
        <v>283</v>
      </c>
      <c r="E128" s="419">
        <v>0</v>
      </c>
      <c r="F128" s="406">
        <f t="shared" si="33"/>
        <v>0</v>
      </c>
      <c r="G128" s="406">
        <v>0</v>
      </c>
      <c r="H128" s="415">
        <f t="shared" si="31"/>
        <v>0</v>
      </c>
      <c r="I128" s="419">
        <v>0</v>
      </c>
      <c r="J128" s="415">
        <f t="shared" si="34"/>
        <v>0</v>
      </c>
      <c r="K128" s="415">
        <v>0</v>
      </c>
      <c r="L128" s="415">
        <f t="shared" si="10"/>
        <v>0</v>
      </c>
      <c r="M128" s="419">
        <f t="shared" si="35"/>
        <v>3</v>
      </c>
      <c r="N128" s="406">
        <f t="shared" si="36"/>
        <v>1.1152416356877323E-2</v>
      </c>
      <c r="O128" s="406">
        <f t="shared" si="11"/>
        <v>-4.4960990909337291</v>
      </c>
      <c r="P128" s="406">
        <f t="shared" si="12"/>
        <v>5.014236904387058E-2</v>
      </c>
      <c r="Q128" s="419">
        <f t="shared" si="37"/>
        <v>3</v>
      </c>
      <c r="R128" s="406">
        <f t="shared" si="38"/>
        <v>1.0238907849829351E-2</v>
      </c>
      <c r="S128" s="406">
        <f t="shared" si="13"/>
        <v>-4.5815603203489577</v>
      </c>
      <c r="T128" s="406">
        <f t="shared" si="14"/>
        <v>4.691017392848762E-2</v>
      </c>
      <c r="U128" s="419">
        <f t="shared" si="39"/>
        <v>3</v>
      </c>
      <c r="V128" s="406">
        <f t="shared" si="40"/>
        <v>9.8039215686274508E-3</v>
      </c>
      <c r="W128" s="406">
        <f t="shared" si="15"/>
        <v>-4.6249728132842707</v>
      </c>
      <c r="X128" s="477">
        <f t="shared" si="16"/>
        <v>4.534287071847324E-2</v>
      </c>
      <c r="Y128" s="419">
        <f t="shared" si="32"/>
        <v>3</v>
      </c>
      <c r="Z128" s="406">
        <f t="shared" si="41"/>
        <v>9.8039215686274508E-3</v>
      </c>
      <c r="AA128" s="406">
        <f t="shared" si="42"/>
        <v>-4.6249728132842707</v>
      </c>
      <c r="AB128" s="477">
        <f t="shared" si="43"/>
        <v>4.534287071847324E-2</v>
      </c>
      <c r="AC128" s="161"/>
    </row>
    <row r="129" spans="1:29" ht="15" customHeight="1">
      <c r="A129" s="161"/>
      <c r="B129" s="474">
        <v>9</v>
      </c>
      <c r="C129" s="417" t="s">
        <v>284</v>
      </c>
      <c r="D129" s="418" t="s">
        <v>285</v>
      </c>
      <c r="E129" s="419">
        <v>0</v>
      </c>
      <c r="F129" s="406">
        <f t="shared" si="33"/>
        <v>0</v>
      </c>
      <c r="G129" s="406">
        <v>0</v>
      </c>
      <c r="H129" s="415">
        <f t="shared" si="31"/>
        <v>0</v>
      </c>
      <c r="I129" s="419">
        <v>0</v>
      </c>
      <c r="J129" s="415">
        <f t="shared" si="34"/>
        <v>0</v>
      </c>
      <c r="K129" s="415">
        <v>0</v>
      </c>
      <c r="L129" s="415">
        <f t="shared" si="10"/>
        <v>0</v>
      </c>
      <c r="M129" s="419">
        <f t="shared" si="35"/>
        <v>2</v>
      </c>
      <c r="N129" s="406">
        <f t="shared" si="36"/>
        <v>7.4349442379182153E-3</v>
      </c>
      <c r="O129" s="406">
        <f t="shared" si="11"/>
        <v>-4.9015641990418937</v>
      </c>
      <c r="P129" s="406">
        <f t="shared" si="12"/>
        <v>3.644285649845274E-2</v>
      </c>
      <c r="Q129" s="419">
        <f t="shared" si="37"/>
        <v>2</v>
      </c>
      <c r="R129" s="406">
        <f t="shared" si="38"/>
        <v>6.8259385665529011E-3</v>
      </c>
      <c r="S129" s="406">
        <f t="shared" si="13"/>
        <v>-4.9870254284571223</v>
      </c>
      <c r="T129" s="406">
        <f t="shared" si="14"/>
        <v>3.4041129204485474E-2</v>
      </c>
      <c r="U129" s="419">
        <f t="shared" si="39"/>
        <v>2</v>
      </c>
      <c r="V129" s="406">
        <f t="shared" si="40"/>
        <v>6.5359477124183009E-3</v>
      </c>
      <c r="W129" s="406">
        <f t="shared" si="15"/>
        <v>-5.0304379213924353</v>
      </c>
      <c r="X129" s="477">
        <f t="shared" si="16"/>
        <v>3.2878679224787162E-2</v>
      </c>
      <c r="Y129" s="419">
        <f t="shared" si="32"/>
        <v>2</v>
      </c>
      <c r="Z129" s="406">
        <f t="shared" si="41"/>
        <v>6.5359477124183009E-3</v>
      </c>
      <c r="AA129" s="406">
        <f t="shared" si="42"/>
        <v>-5.0304379213924353</v>
      </c>
      <c r="AB129" s="477">
        <f t="shared" si="43"/>
        <v>3.2878679224787162E-2</v>
      </c>
      <c r="AC129" s="161"/>
    </row>
    <row r="130" spans="1:29" ht="15" customHeight="1">
      <c r="A130" s="161"/>
      <c r="B130" s="474">
        <v>10</v>
      </c>
      <c r="C130" s="417" t="s">
        <v>203</v>
      </c>
      <c r="D130" s="418" t="s">
        <v>286</v>
      </c>
      <c r="E130" s="419">
        <v>0</v>
      </c>
      <c r="F130" s="406">
        <f t="shared" si="33"/>
        <v>0</v>
      </c>
      <c r="G130" s="406">
        <v>0</v>
      </c>
      <c r="H130" s="415">
        <f t="shared" si="31"/>
        <v>0</v>
      </c>
      <c r="I130" s="419">
        <v>0</v>
      </c>
      <c r="J130" s="415">
        <f t="shared" si="34"/>
        <v>0</v>
      </c>
      <c r="K130" s="415">
        <v>0</v>
      </c>
      <c r="L130" s="415">
        <f t="shared" si="10"/>
        <v>0</v>
      </c>
      <c r="M130" s="419">
        <f t="shared" si="35"/>
        <v>2</v>
      </c>
      <c r="N130" s="406">
        <f t="shared" si="36"/>
        <v>7.4349442379182153E-3</v>
      </c>
      <c r="O130" s="406">
        <f t="shared" si="11"/>
        <v>-4.9015641990418937</v>
      </c>
      <c r="P130" s="406">
        <f t="shared" si="12"/>
        <v>3.644285649845274E-2</v>
      </c>
      <c r="Q130" s="419">
        <f t="shared" si="37"/>
        <v>2</v>
      </c>
      <c r="R130" s="406">
        <f t="shared" si="38"/>
        <v>6.8259385665529011E-3</v>
      </c>
      <c r="S130" s="406">
        <f t="shared" si="13"/>
        <v>-4.9870254284571223</v>
      </c>
      <c r="T130" s="406">
        <f t="shared" si="14"/>
        <v>3.4041129204485474E-2</v>
      </c>
      <c r="U130" s="419">
        <f t="shared" si="39"/>
        <v>2</v>
      </c>
      <c r="V130" s="406">
        <f t="shared" si="40"/>
        <v>6.5359477124183009E-3</v>
      </c>
      <c r="W130" s="406">
        <f t="shared" si="15"/>
        <v>-5.0304379213924353</v>
      </c>
      <c r="X130" s="477">
        <f t="shared" si="16"/>
        <v>3.2878679224787162E-2</v>
      </c>
      <c r="Y130" s="419">
        <f t="shared" si="32"/>
        <v>2</v>
      </c>
      <c r="Z130" s="406">
        <f t="shared" si="41"/>
        <v>6.5359477124183009E-3</v>
      </c>
      <c r="AA130" s="406">
        <f t="shared" si="42"/>
        <v>-5.0304379213924353</v>
      </c>
      <c r="AB130" s="477">
        <f t="shared" si="43"/>
        <v>3.2878679224787162E-2</v>
      </c>
      <c r="AC130" s="161"/>
    </row>
    <row r="131" spans="1:29" ht="15" customHeight="1">
      <c r="A131" s="161"/>
      <c r="B131" s="474">
        <v>11</v>
      </c>
      <c r="C131" s="417" t="s">
        <v>287</v>
      </c>
      <c r="D131" s="418" t="s">
        <v>288</v>
      </c>
      <c r="E131" s="419">
        <v>0</v>
      </c>
      <c r="F131" s="406">
        <f t="shared" si="33"/>
        <v>0</v>
      </c>
      <c r="G131" s="406">
        <v>0</v>
      </c>
      <c r="H131" s="415">
        <f t="shared" si="31"/>
        <v>0</v>
      </c>
      <c r="I131" s="419">
        <v>0</v>
      </c>
      <c r="J131" s="415">
        <f t="shared" si="34"/>
        <v>0</v>
      </c>
      <c r="K131" s="415">
        <v>0</v>
      </c>
      <c r="L131" s="415">
        <f t="shared" si="10"/>
        <v>0</v>
      </c>
      <c r="M131" s="419">
        <f t="shared" si="35"/>
        <v>2</v>
      </c>
      <c r="N131" s="406">
        <f t="shared" si="36"/>
        <v>7.4349442379182153E-3</v>
      </c>
      <c r="O131" s="406">
        <f t="shared" si="11"/>
        <v>-4.9015641990418937</v>
      </c>
      <c r="P131" s="406">
        <f t="shared" si="12"/>
        <v>3.644285649845274E-2</v>
      </c>
      <c r="Q131" s="419">
        <f t="shared" si="37"/>
        <v>2</v>
      </c>
      <c r="R131" s="406">
        <f t="shared" si="38"/>
        <v>6.8259385665529011E-3</v>
      </c>
      <c r="S131" s="406">
        <f t="shared" si="13"/>
        <v>-4.9870254284571223</v>
      </c>
      <c r="T131" s="406">
        <f t="shared" si="14"/>
        <v>3.4041129204485474E-2</v>
      </c>
      <c r="U131" s="419">
        <f t="shared" si="39"/>
        <v>2</v>
      </c>
      <c r="V131" s="406">
        <f t="shared" si="40"/>
        <v>6.5359477124183009E-3</v>
      </c>
      <c r="W131" s="406">
        <f t="shared" si="15"/>
        <v>-5.0304379213924353</v>
      </c>
      <c r="X131" s="477">
        <f t="shared" si="16"/>
        <v>3.2878679224787162E-2</v>
      </c>
      <c r="Y131" s="419">
        <f t="shared" si="32"/>
        <v>2</v>
      </c>
      <c r="Z131" s="406">
        <f t="shared" si="41"/>
        <v>6.5359477124183009E-3</v>
      </c>
      <c r="AA131" s="406">
        <f t="shared" si="42"/>
        <v>-5.0304379213924353</v>
      </c>
      <c r="AB131" s="477">
        <f t="shared" si="43"/>
        <v>3.2878679224787162E-2</v>
      </c>
      <c r="AC131" s="161"/>
    </row>
    <row r="132" spans="1:29" ht="15" customHeight="1">
      <c r="A132" s="161"/>
      <c r="B132" s="474">
        <v>12</v>
      </c>
      <c r="C132" s="417" t="s">
        <v>201</v>
      </c>
      <c r="D132" s="418" t="s">
        <v>202</v>
      </c>
      <c r="E132" s="419">
        <v>0</v>
      </c>
      <c r="F132" s="406">
        <f t="shared" si="33"/>
        <v>0</v>
      </c>
      <c r="G132" s="406">
        <v>0</v>
      </c>
      <c r="H132" s="415">
        <f t="shared" si="31"/>
        <v>0</v>
      </c>
      <c r="I132" s="419">
        <v>0</v>
      </c>
      <c r="J132" s="415">
        <f t="shared" si="34"/>
        <v>0</v>
      </c>
      <c r="K132" s="415">
        <v>0</v>
      </c>
      <c r="L132" s="415">
        <f t="shared" si="10"/>
        <v>0</v>
      </c>
      <c r="M132" s="419">
        <f t="shared" si="35"/>
        <v>8</v>
      </c>
      <c r="N132" s="406">
        <f t="shared" si="36"/>
        <v>2.9739776951672861E-2</v>
      </c>
      <c r="O132" s="406">
        <f t="shared" si="11"/>
        <v>-3.5152698379220033</v>
      </c>
      <c r="P132" s="406">
        <f t="shared" si="12"/>
        <v>0.10454334090474358</v>
      </c>
      <c r="Q132" s="419">
        <f t="shared" si="37"/>
        <v>8</v>
      </c>
      <c r="R132" s="406">
        <f t="shared" si="38"/>
        <v>2.7303754266211604E-2</v>
      </c>
      <c r="S132" s="406">
        <f t="shared" si="13"/>
        <v>-3.6007310673372315</v>
      </c>
      <c r="T132" s="406">
        <f t="shared" si="14"/>
        <v>9.8313476241289596E-2</v>
      </c>
      <c r="U132" s="419">
        <f t="shared" si="39"/>
        <v>9</v>
      </c>
      <c r="V132" s="406">
        <f t="shared" si="40"/>
        <v>2.9411764705882353E-2</v>
      </c>
      <c r="W132" s="406">
        <f t="shared" si="15"/>
        <v>-3.5263605246161616</v>
      </c>
      <c r="X132" s="477">
        <f t="shared" si="16"/>
        <v>0.1037164860181224</v>
      </c>
      <c r="Y132" s="419">
        <f t="shared" si="32"/>
        <v>9</v>
      </c>
      <c r="Z132" s="406">
        <f t="shared" si="41"/>
        <v>2.9411764705882353E-2</v>
      </c>
      <c r="AA132" s="406">
        <f t="shared" si="42"/>
        <v>-3.5263605246161616</v>
      </c>
      <c r="AB132" s="477">
        <f t="shared" si="43"/>
        <v>0.1037164860181224</v>
      </c>
      <c r="AC132" s="161"/>
    </row>
    <row r="133" spans="1:29" ht="15" customHeight="1">
      <c r="A133" s="161"/>
      <c r="B133" s="474">
        <v>13</v>
      </c>
      <c r="C133" s="417" t="s">
        <v>289</v>
      </c>
      <c r="D133" s="418" t="s">
        <v>290</v>
      </c>
      <c r="E133" s="419">
        <v>0</v>
      </c>
      <c r="F133" s="406">
        <f t="shared" si="33"/>
        <v>0</v>
      </c>
      <c r="G133" s="406">
        <v>0</v>
      </c>
      <c r="H133" s="415">
        <f t="shared" si="31"/>
        <v>0</v>
      </c>
      <c r="I133" s="419">
        <v>0</v>
      </c>
      <c r="J133" s="415">
        <f t="shared" si="34"/>
        <v>0</v>
      </c>
      <c r="K133" s="415">
        <v>0</v>
      </c>
      <c r="L133" s="415">
        <f t="shared" si="10"/>
        <v>0</v>
      </c>
      <c r="M133" s="419">
        <f t="shared" si="35"/>
        <v>0</v>
      </c>
      <c r="N133" s="406">
        <f t="shared" si="36"/>
        <v>0</v>
      </c>
      <c r="O133" s="406">
        <v>0</v>
      </c>
      <c r="P133" s="406">
        <f t="shared" si="12"/>
        <v>0</v>
      </c>
      <c r="Q133" s="419">
        <f t="shared" si="37"/>
        <v>3</v>
      </c>
      <c r="R133" s="406">
        <f t="shared" si="38"/>
        <v>1.0238907849829351E-2</v>
      </c>
      <c r="S133" s="406">
        <f t="shared" si="13"/>
        <v>-4.5815603203489577</v>
      </c>
      <c r="T133" s="406">
        <f t="shared" si="14"/>
        <v>4.691017392848762E-2</v>
      </c>
      <c r="U133" s="419">
        <f t="shared" si="39"/>
        <v>3</v>
      </c>
      <c r="V133" s="406">
        <f t="shared" si="40"/>
        <v>9.8039215686274508E-3</v>
      </c>
      <c r="W133" s="406">
        <f t="shared" si="15"/>
        <v>-4.6249728132842707</v>
      </c>
      <c r="X133" s="477">
        <f t="shared" si="16"/>
        <v>4.534287071847324E-2</v>
      </c>
      <c r="Y133" s="419">
        <f t="shared" si="32"/>
        <v>3</v>
      </c>
      <c r="Z133" s="406">
        <f t="shared" si="41"/>
        <v>9.8039215686274508E-3</v>
      </c>
      <c r="AA133" s="406">
        <f t="shared" si="42"/>
        <v>-4.6249728132842707</v>
      </c>
      <c r="AB133" s="477">
        <f t="shared" si="43"/>
        <v>4.534287071847324E-2</v>
      </c>
      <c r="AC133" s="161"/>
    </row>
    <row r="134" spans="1:29" ht="15" customHeight="1">
      <c r="A134" s="161"/>
      <c r="B134" s="474">
        <v>14</v>
      </c>
      <c r="C134" s="417" t="s">
        <v>205</v>
      </c>
      <c r="D134" s="418" t="s">
        <v>206</v>
      </c>
      <c r="E134" s="419">
        <v>0</v>
      </c>
      <c r="F134" s="406">
        <f t="shared" si="33"/>
        <v>0</v>
      </c>
      <c r="G134" s="406">
        <v>0</v>
      </c>
      <c r="H134" s="415">
        <f t="shared" si="31"/>
        <v>0</v>
      </c>
      <c r="I134" s="419">
        <v>0</v>
      </c>
      <c r="J134" s="415">
        <f t="shared" si="34"/>
        <v>0</v>
      </c>
      <c r="K134" s="415">
        <v>0</v>
      </c>
      <c r="L134" s="415">
        <f t="shared" si="10"/>
        <v>0</v>
      </c>
      <c r="M134" s="419">
        <f t="shared" si="35"/>
        <v>12</v>
      </c>
      <c r="N134" s="406">
        <f t="shared" si="36"/>
        <v>4.4609665427509292E-2</v>
      </c>
      <c r="O134" s="406">
        <f t="shared" si="11"/>
        <v>-3.1098047298138387</v>
      </c>
      <c r="P134" s="406">
        <f t="shared" si="12"/>
        <v>0.13872734854188126</v>
      </c>
      <c r="Q134" s="419">
        <f t="shared" si="37"/>
        <v>12</v>
      </c>
      <c r="R134" s="406">
        <f t="shared" si="38"/>
        <v>4.0955631399317405E-2</v>
      </c>
      <c r="S134" s="406">
        <f t="shared" si="13"/>
        <v>-3.1952659592290669</v>
      </c>
      <c r="T134" s="406">
        <f t="shared" si="14"/>
        <v>0.13086413484897202</v>
      </c>
      <c r="U134" s="419">
        <f t="shared" si="39"/>
        <v>12</v>
      </c>
      <c r="V134" s="406">
        <f t="shared" si="40"/>
        <v>3.9215686274509803E-2</v>
      </c>
      <c r="W134" s="406">
        <f t="shared" si="15"/>
        <v>-3.2386784521643803</v>
      </c>
      <c r="X134" s="477">
        <f t="shared" si="16"/>
        <v>0.12700699812409336</v>
      </c>
      <c r="Y134" s="419">
        <f t="shared" si="32"/>
        <v>12</v>
      </c>
      <c r="Z134" s="406">
        <f t="shared" si="41"/>
        <v>3.9215686274509803E-2</v>
      </c>
      <c r="AA134" s="406">
        <f t="shared" si="42"/>
        <v>-3.2386784521643803</v>
      </c>
      <c r="AB134" s="477">
        <f t="shared" si="43"/>
        <v>0.12700699812409336</v>
      </c>
      <c r="AC134" s="161"/>
    </row>
    <row r="135" spans="1:29" ht="15" customHeight="1">
      <c r="A135" s="161"/>
      <c r="B135" s="474">
        <v>15</v>
      </c>
      <c r="C135" s="417" t="s">
        <v>211</v>
      </c>
      <c r="D135" s="418" t="s">
        <v>212</v>
      </c>
      <c r="E135" s="419">
        <v>0</v>
      </c>
      <c r="F135" s="406">
        <f t="shared" si="33"/>
        <v>0</v>
      </c>
      <c r="G135" s="406">
        <v>0</v>
      </c>
      <c r="H135" s="415">
        <f t="shared" si="31"/>
        <v>0</v>
      </c>
      <c r="I135" s="419">
        <v>0</v>
      </c>
      <c r="J135" s="415">
        <f t="shared" si="34"/>
        <v>0</v>
      </c>
      <c r="K135" s="415">
        <v>0</v>
      </c>
      <c r="L135" s="415">
        <f t="shared" si="10"/>
        <v>0</v>
      </c>
      <c r="M135" s="419">
        <f t="shared" si="35"/>
        <v>7</v>
      </c>
      <c r="N135" s="406">
        <f t="shared" si="36"/>
        <v>2.6022304832713755E-2</v>
      </c>
      <c r="O135" s="406">
        <f t="shared" si="11"/>
        <v>-3.6488012305465256</v>
      </c>
      <c r="P135" s="406">
        <f t="shared" si="12"/>
        <v>9.4950217895262756E-2</v>
      </c>
      <c r="Q135" s="419">
        <f t="shared" si="37"/>
        <v>7</v>
      </c>
      <c r="R135" s="406">
        <f t="shared" si="38"/>
        <v>2.3890784982935155E-2</v>
      </c>
      <c r="S135" s="406">
        <f t="shared" si="13"/>
        <v>-3.7342624599617538</v>
      </c>
      <c r="T135" s="406">
        <f t="shared" si="14"/>
        <v>8.9214461500792763E-2</v>
      </c>
      <c r="U135" s="419">
        <f t="shared" si="39"/>
        <v>7</v>
      </c>
      <c r="V135" s="406">
        <f t="shared" si="40"/>
        <v>2.2875816993464051E-2</v>
      </c>
      <c r="W135" s="406">
        <f t="shared" si="15"/>
        <v>-3.7776749528970677</v>
      </c>
      <c r="X135" s="477">
        <f t="shared" si="16"/>
        <v>8.6417400883266243E-2</v>
      </c>
      <c r="Y135" s="419">
        <f t="shared" si="32"/>
        <v>7</v>
      </c>
      <c r="Z135" s="406">
        <f t="shared" si="41"/>
        <v>2.2875816993464051E-2</v>
      </c>
      <c r="AA135" s="406">
        <f t="shared" si="42"/>
        <v>-3.7776749528970677</v>
      </c>
      <c r="AB135" s="477">
        <f t="shared" si="43"/>
        <v>8.6417400883266243E-2</v>
      </c>
      <c r="AC135" s="161"/>
    </row>
    <row r="136" spans="1:29" ht="15" customHeight="1">
      <c r="A136" s="161"/>
      <c r="B136" s="474">
        <v>16</v>
      </c>
      <c r="C136" s="417" t="s">
        <v>215</v>
      </c>
      <c r="D136" s="418" t="s">
        <v>291</v>
      </c>
      <c r="E136" s="419">
        <v>0</v>
      </c>
      <c r="F136" s="406">
        <f t="shared" si="33"/>
        <v>0</v>
      </c>
      <c r="G136" s="406">
        <v>0</v>
      </c>
      <c r="H136" s="415">
        <f t="shared" si="31"/>
        <v>0</v>
      </c>
      <c r="I136" s="419">
        <v>0</v>
      </c>
      <c r="J136" s="415">
        <f t="shared" si="34"/>
        <v>0</v>
      </c>
      <c r="K136" s="415">
        <v>0</v>
      </c>
      <c r="L136" s="415">
        <f t="shared" si="10"/>
        <v>0</v>
      </c>
      <c r="M136" s="419">
        <f t="shared" si="35"/>
        <v>3</v>
      </c>
      <c r="N136" s="406">
        <f t="shared" si="36"/>
        <v>1.1152416356877323E-2</v>
      </c>
      <c r="O136" s="406">
        <f t="shared" si="11"/>
        <v>-4.4960990909337291</v>
      </c>
      <c r="P136" s="406">
        <f t="shared" si="12"/>
        <v>5.014236904387058E-2</v>
      </c>
      <c r="Q136" s="419">
        <f t="shared" si="37"/>
        <v>3</v>
      </c>
      <c r="R136" s="406">
        <f t="shared" si="38"/>
        <v>1.0238907849829351E-2</v>
      </c>
      <c r="S136" s="406">
        <f t="shared" si="13"/>
        <v>-4.5815603203489577</v>
      </c>
      <c r="T136" s="406">
        <f t="shared" si="14"/>
        <v>4.691017392848762E-2</v>
      </c>
      <c r="U136" s="419">
        <f t="shared" si="39"/>
        <v>3</v>
      </c>
      <c r="V136" s="406">
        <f t="shared" si="40"/>
        <v>9.8039215686274508E-3</v>
      </c>
      <c r="W136" s="406">
        <f t="shared" si="15"/>
        <v>-4.6249728132842707</v>
      </c>
      <c r="X136" s="477">
        <f t="shared" si="16"/>
        <v>4.534287071847324E-2</v>
      </c>
      <c r="Y136" s="419">
        <f t="shared" si="32"/>
        <v>3</v>
      </c>
      <c r="Z136" s="406">
        <f t="shared" si="41"/>
        <v>9.8039215686274508E-3</v>
      </c>
      <c r="AA136" s="406">
        <f t="shared" si="42"/>
        <v>-4.6249728132842707</v>
      </c>
      <c r="AB136" s="477">
        <f t="shared" si="43"/>
        <v>4.534287071847324E-2</v>
      </c>
      <c r="AC136" s="161"/>
    </row>
    <row r="137" spans="1:29" ht="15" customHeight="1">
      <c r="A137" s="161"/>
      <c r="B137" s="474">
        <v>17</v>
      </c>
      <c r="C137" s="417" t="s">
        <v>292</v>
      </c>
      <c r="D137" s="426" t="s">
        <v>293</v>
      </c>
      <c r="E137" s="419">
        <v>0</v>
      </c>
      <c r="F137" s="406">
        <f t="shared" si="33"/>
        <v>0</v>
      </c>
      <c r="G137" s="406">
        <v>0</v>
      </c>
      <c r="H137" s="415">
        <f t="shared" si="31"/>
        <v>0</v>
      </c>
      <c r="I137" s="419">
        <v>0</v>
      </c>
      <c r="J137" s="415">
        <f t="shared" si="34"/>
        <v>0</v>
      </c>
      <c r="K137" s="415">
        <v>0</v>
      </c>
      <c r="L137" s="415">
        <f t="shared" si="10"/>
        <v>0</v>
      </c>
      <c r="M137" s="419">
        <f t="shared" si="35"/>
        <v>2</v>
      </c>
      <c r="N137" s="406">
        <f t="shared" si="36"/>
        <v>7.4349442379182153E-3</v>
      </c>
      <c r="O137" s="406">
        <f t="shared" si="11"/>
        <v>-4.9015641990418937</v>
      </c>
      <c r="P137" s="406">
        <f t="shared" si="12"/>
        <v>3.644285649845274E-2</v>
      </c>
      <c r="Q137" s="419">
        <f t="shared" si="37"/>
        <v>2</v>
      </c>
      <c r="R137" s="406">
        <f t="shared" si="38"/>
        <v>6.8259385665529011E-3</v>
      </c>
      <c r="S137" s="406">
        <f t="shared" si="13"/>
        <v>-4.9870254284571223</v>
      </c>
      <c r="T137" s="406">
        <f t="shared" si="14"/>
        <v>3.4041129204485474E-2</v>
      </c>
      <c r="U137" s="419">
        <f t="shared" si="39"/>
        <v>2</v>
      </c>
      <c r="V137" s="406">
        <f t="shared" si="40"/>
        <v>6.5359477124183009E-3</v>
      </c>
      <c r="W137" s="406">
        <f t="shared" si="15"/>
        <v>-5.0304379213924353</v>
      </c>
      <c r="X137" s="477">
        <f t="shared" si="16"/>
        <v>3.2878679224787162E-2</v>
      </c>
      <c r="Y137" s="419">
        <f t="shared" si="32"/>
        <v>2</v>
      </c>
      <c r="Z137" s="406">
        <f t="shared" si="41"/>
        <v>6.5359477124183009E-3</v>
      </c>
      <c r="AA137" s="406">
        <f t="shared" si="42"/>
        <v>-5.0304379213924353</v>
      </c>
      <c r="AB137" s="477">
        <f t="shared" si="43"/>
        <v>3.2878679224787162E-2</v>
      </c>
      <c r="AC137" s="161"/>
    </row>
    <row r="138" spans="1:29" ht="15" customHeight="1">
      <c r="A138" s="161"/>
      <c r="B138" s="474">
        <v>18</v>
      </c>
      <c r="C138" s="417" t="s">
        <v>294</v>
      </c>
      <c r="D138" s="418" t="s">
        <v>218</v>
      </c>
      <c r="E138" s="419">
        <v>0</v>
      </c>
      <c r="F138" s="406">
        <f t="shared" si="33"/>
        <v>0</v>
      </c>
      <c r="G138" s="406">
        <v>0</v>
      </c>
      <c r="H138" s="415">
        <f t="shared" si="31"/>
        <v>0</v>
      </c>
      <c r="I138" s="419">
        <v>0</v>
      </c>
      <c r="J138" s="415">
        <f t="shared" si="34"/>
        <v>0</v>
      </c>
      <c r="K138" s="415">
        <v>0</v>
      </c>
      <c r="L138" s="415">
        <f t="shared" si="10"/>
        <v>0</v>
      </c>
      <c r="M138" s="419">
        <f t="shared" si="35"/>
        <v>5</v>
      </c>
      <c r="N138" s="406">
        <f t="shared" si="36"/>
        <v>1.858736059479554E-2</v>
      </c>
      <c r="O138" s="406">
        <f t="shared" si="11"/>
        <v>-3.9852734671677386</v>
      </c>
      <c r="P138" s="406">
        <f t="shared" si="12"/>
        <v>7.4075715003117826E-2</v>
      </c>
      <c r="Q138" s="419">
        <f t="shared" si="37"/>
        <v>5</v>
      </c>
      <c r="R138" s="406">
        <f t="shared" si="38"/>
        <v>1.7064846416382253E-2</v>
      </c>
      <c r="S138" s="406">
        <f t="shared" si="13"/>
        <v>-4.0707346965829672</v>
      </c>
      <c r="T138" s="406">
        <f t="shared" si="14"/>
        <v>6.9466462399026749E-2</v>
      </c>
      <c r="U138" s="419">
        <f t="shared" si="39"/>
        <v>5</v>
      </c>
      <c r="V138" s="406">
        <f t="shared" si="40"/>
        <v>1.6339869281045753E-2</v>
      </c>
      <c r="W138" s="406">
        <f t="shared" si="15"/>
        <v>-4.1141471895182802</v>
      </c>
      <c r="X138" s="477">
        <f t="shared" si="16"/>
        <v>6.7224627279710458E-2</v>
      </c>
      <c r="Y138" s="419">
        <f t="shared" si="32"/>
        <v>5</v>
      </c>
      <c r="Z138" s="406">
        <f t="shared" si="41"/>
        <v>1.6339869281045753E-2</v>
      </c>
      <c r="AA138" s="406">
        <f t="shared" si="42"/>
        <v>-4.1141471895182802</v>
      </c>
      <c r="AB138" s="477">
        <f t="shared" si="43"/>
        <v>6.7224627279710458E-2</v>
      </c>
      <c r="AC138" s="161"/>
    </row>
    <row r="139" spans="1:29" ht="15" customHeight="1">
      <c r="A139" s="161"/>
      <c r="B139" s="474">
        <v>19</v>
      </c>
      <c r="C139" s="417" t="s">
        <v>219</v>
      </c>
      <c r="D139" s="418" t="s">
        <v>220</v>
      </c>
      <c r="E139" s="419">
        <v>0</v>
      </c>
      <c r="F139" s="406">
        <f t="shared" si="33"/>
        <v>0</v>
      </c>
      <c r="G139" s="406">
        <v>0</v>
      </c>
      <c r="H139" s="415">
        <f t="shared" si="31"/>
        <v>0</v>
      </c>
      <c r="I139" s="419">
        <v>0</v>
      </c>
      <c r="J139" s="415">
        <f t="shared" si="34"/>
        <v>0</v>
      </c>
      <c r="K139" s="415">
        <v>0</v>
      </c>
      <c r="L139" s="415">
        <f t="shared" si="10"/>
        <v>0</v>
      </c>
      <c r="M139" s="419">
        <f t="shared" si="35"/>
        <v>2</v>
      </c>
      <c r="N139" s="406">
        <f t="shared" si="36"/>
        <v>7.4349442379182153E-3</v>
      </c>
      <c r="O139" s="406">
        <f t="shared" si="11"/>
        <v>-4.9015641990418937</v>
      </c>
      <c r="P139" s="406">
        <f t="shared" si="12"/>
        <v>3.644285649845274E-2</v>
      </c>
      <c r="Q139" s="419">
        <f t="shared" si="37"/>
        <v>2</v>
      </c>
      <c r="R139" s="406">
        <f t="shared" si="38"/>
        <v>6.8259385665529011E-3</v>
      </c>
      <c r="S139" s="406">
        <f t="shared" si="13"/>
        <v>-4.9870254284571223</v>
      </c>
      <c r="T139" s="406">
        <f t="shared" si="14"/>
        <v>3.4041129204485474E-2</v>
      </c>
      <c r="U139" s="419">
        <f t="shared" si="39"/>
        <v>3</v>
      </c>
      <c r="V139" s="406">
        <f t="shared" si="40"/>
        <v>9.8039215686274508E-3</v>
      </c>
      <c r="W139" s="406">
        <f t="shared" si="15"/>
        <v>-4.6249728132842707</v>
      </c>
      <c r="X139" s="477">
        <f t="shared" si="16"/>
        <v>4.534287071847324E-2</v>
      </c>
      <c r="Y139" s="419">
        <f t="shared" si="32"/>
        <v>3</v>
      </c>
      <c r="Z139" s="406">
        <f t="shared" si="41"/>
        <v>9.8039215686274508E-3</v>
      </c>
      <c r="AA139" s="406">
        <f t="shared" si="42"/>
        <v>-4.6249728132842707</v>
      </c>
      <c r="AB139" s="477">
        <f t="shared" si="43"/>
        <v>4.534287071847324E-2</v>
      </c>
      <c r="AC139" s="161"/>
    </row>
    <row r="140" spans="1:29" ht="15" customHeight="1">
      <c r="A140" s="161"/>
      <c r="B140" s="474">
        <v>20</v>
      </c>
      <c r="C140" s="417" t="s">
        <v>223</v>
      </c>
      <c r="D140" s="418" t="s">
        <v>224</v>
      </c>
      <c r="E140" s="419">
        <v>0</v>
      </c>
      <c r="F140" s="406">
        <f t="shared" si="33"/>
        <v>0</v>
      </c>
      <c r="G140" s="406">
        <v>0</v>
      </c>
      <c r="H140" s="415">
        <f t="shared" si="31"/>
        <v>0</v>
      </c>
      <c r="I140" s="419">
        <v>0</v>
      </c>
      <c r="J140" s="415">
        <f t="shared" si="34"/>
        <v>0</v>
      </c>
      <c r="K140" s="415">
        <v>0</v>
      </c>
      <c r="L140" s="415">
        <f t="shared" si="10"/>
        <v>0</v>
      </c>
      <c r="M140" s="419">
        <f t="shared" si="35"/>
        <v>12</v>
      </c>
      <c r="N140" s="406">
        <f t="shared" si="36"/>
        <v>4.4609665427509292E-2</v>
      </c>
      <c r="O140" s="406">
        <f t="shared" si="11"/>
        <v>-3.1098047298138387</v>
      </c>
      <c r="P140" s="406">
        <f t="shared" si="12"/>
        <v>0.13872734854188126</v>
      </c>
      <c r="Q140" s="419">
        <f t="shared" si="37"/>
        <v>12</v>
      </c>
      <c r="R140" s="406">
        <f t="shared" si="38"/>
        <v>4.0955631399317405E-2</v>
      </c>
      <c r="S140" s="406">
        <f t="shared" si="13"/>
        <v>-3.1952659592290669</v>
      </c>
      <c r="T140" s="406">
        <f t="shared" si="14"/>
        <v>0.13086413484897202</v>
      </c>
      <c r="U140" s="419">
        <f t="shared" si="39"/>
        <v>13</v>
      </c>
      <c r="V140" s="406">
        <f t="shared" si="40"/>
        <v>4.2483660130718956E-2</v>
      </c>
      <c r="W140" s="406">
        <f t="shared" si="15"/>
        <v>-3.1586357444908439</v>
      </c>
      <c r="X140" s="477">
        <f t="shared" si="16"/>
        <v>0.13419040744568944</v>
      </c>
      <c r="Y140" s="419">
        <f t="shared" si="32"/>
        <v>13</v>
      </c>
      <c r="Z140" s="406">
        <f t="shared" si="41"/>
        <v>4.2483660130718956E-2</v>
      </c>
      <c r="AA140" s="406">
        <f t="shared" si="42"/>
        <v>-3.1586357444908439</v>
      </c>
      <c r="AB140" s="477">
        <f t="shared" si="43"/>
        <v>0.13419040744568944</v>
      </c>
      <c r="AC140" s="161"/>
    </row>
    <row r="141" spans="1:29" ht="15" customHeight="1">
      <c r="A141" s="161"/>
      <c r="B141" s="474">
        <v>21</v>
      </c>
      <c r="C141" s="417" t="s">
        <v>225</v>
      </c>
      <c r="D141" s="418" t="s">
        <v>226</v>
      </c>
      <c r="E141" s="419">
        <v>0</v>
      </c>
      <c r="F141" s="406">
        <f t="shared" si="33"/>
        <v>0</v>
      </c>
      <c r="G141" s="406">
        <v>0</v>
      </c>
      <c r="H141" s="415">
        <f t="shared" si="31"/>
        <v>0</v>
      </c>
      <c r="I141" s="419">
        <v>0</v>
      </c>
      <c r="J141" s="415">
        <f t="shared" si="34"/>
        <v>0</v>
      </c>
      <c r="K141" s="415">
        <v>0</v>
      </c>
      <c r="L141" s="415">
        <f t="shared" si="10"/>
        <v>0</v>
      </c>
      <c r="M141" s="419">
        <f t="shared" si="35"/>
        <v>15</v>
      </c>
      <c r="N141" s="406">
        <f t="shared" si="36"/>
        <v>5.5762081784386616E-2</v>
      </c>
      <c r="O141" s="406">
        <f t="shared" si="11"/>
        <v>-2.886661178499629</v>
      </c>
      <c r="P141" s="406">
        <f t="shared" si="12"/>
        <v>0.16096623671931015</v>
      </c>
      <c r="Q141" s="419">
        <f t="shared" si="37"/>
        <v>15</v>
      </c>
      <c r="R141" s="406">
        <f t="shared" si="38"/>
        <v>5.1194539249146756E-2</v>
      </c>
      <c r="S141" s="406">
        <f t="shared" si="13"/>
        <v>-2.9721224079148572</v>
      </c>
      <c r="T141" s="406">
        <f t="shared" si="14"/>
        <v>0.15215643726526573</v>
      </c>
      <c r="U141" s="419">
        <f t="shared" si="39"/>
        <v>16</v>
      </c>
      <c r="V141" s="406">
        <f t="shared" si="40"/>
        <v>5.2287581699346407E-2</v>
      </c>
      <c r="W141" s="406">
        <f t="shared" si="15"/>
        <v>-2.9509963797125995</v>
      </c>
      <c r="X141" s="477">
        <f t="shared" si="16"/>
        <v>0.15430046429869801</v>
      </c>
      <c r="Y141" s="419">
        <f t="shared" si="32"/>
        <v>16</v>
      </c>
      <c r="Z141" s="406">
        <f t="shared" si="41"/>
        <v>5.2287581699346407E-2</v>
      </c>
      <c r="AA141" s="406">
        <f t="shared" si="42"/>
        <v>-2.9509963797125995</v>
      </c>
      <c r="AB141" s="477">
        <f t="shared" si="43"/>
        <v>0.15430046429869801</v>
      </c>
      <c r="AC141" s="161"/>
    </row>
    <row r="142" spans="1:29" ht="15" customHeight="1">
      <c r="A142" s="161"/>
      <c r="B142" s="474"/>
      <c r="C142" s="425" t="s">
        <v>113</v>
      </c>
      <c r="D142" s="418"/>
      <c r="E142" s="419"/>
      <c r="F142" s="406"/>
      <c r="G142" s="406"/>
      <c r="H142" s="415"/>
      <c r="I142" s="419"/>
      <c r="J142" s="415"/>
      <c r="K142" s="415"/>
      <c r="L142" s="415"/>
      <c r="M142" s="419"/>
      <c r="N142" s="406"/>
      <c r="O142" s="406"/>
      <c r="P142" s="406"/>
      <c r="Q142" s="419"/>
      <c r="R142" s="406"/>
      <c r="S142" s="406"/>
      <c r="T142" s="406"/>
      <c r="U142" s="419"/>
      <c r="V142" s="406"/>
      <c r="W142" s="406"/>
      <c r="X142" s="477"/>
      <c r="Y142" s="419"/>
      <c r="Z142" s="406"/>
      <c r="AA142" s="406"/>
      <c r="AB142" s="477"/>
      <c r="AC142" s="161"/>
    </row>
    <row r="143" spans="1:29" ht="15" customHeight="1">
      <c r="A143" s="161"/>
      <c r="B143" s="474">
        <v>1</v>
      </c>
      <c r="C143" s="417" t="s">
        <v>295</v>
      </c>
      <c r="D143" s="418" t="s">
        <v>296</v>
      </c>
      <c r="E143" s="419">
        <v>0</v>
      </c>
      <c r="F143" s="406">
        <f>(E143/$M$154)</f>
        <v>0</v>
      </c>
      <c r="G143" s="406">
        <v>0</v>
      </c>
      <c r="H143" s="415">
        <f t="shared" si="31"/>
        <v>0</v>
      </c>
      <c r="I143" s="419">
        <v>0</v>
      </c>
      <c r="J143" s="415">
        <f>(I143/$M$154)</f>
        <v>0</v>
      </c>
      <c r="K143" s="415">
        <v>0</v>
      </c>
      <c r="L143" s="415">
        <f t="shared" si="10"/>
        <v>0</v>
      </c>
      <c r="M143" s="419">
        <f>J65</f>
        <v>1</v>
      </c>
      <c r="N143" s="406">
        <f>(M143/$M$154)</f>
        <v>3.7174721189591076E-3</v>
      </c>
      <c r="O143" s="406">
        <f t="shared" si="11"/>
        <v>-5.5947113796018391</v>
      </c>
      <c r="P143" s="406">
        <f t="shared" si="12"/>
        <v>2.0798183567293082E-2</v>
      </c>
      <c r="Q143" s="419">
        <f>K65</f>
        <v>1</v>
      </c>
      <c r="R143" s="406">
        <f>(Q143/$Q$154)</f>
        <v>3.4129692832764505E-3</v>
      </c>
      <c r="S143" s="406">
        <f t="shared" si="13"/>
        <v>-5.6801726090170677</v>
      </c>
      <c r="T143" s="406">
        <f t="shared" si="14"/>
        <v>1.9386254638283508E-2</v>
      </c>
      <c r="U143" s="419">
        <f>L65</f>
        <v>1</v>
      </c>
      <c r="V143" s="406">
        <f>(U143/$U$154)</f>
        <v>3.2679738562091504E-3</v>
      </c>
      <c r="W143" s="406">
        <f t="shared" si="15"/>
        <v>-5.7235851019523807</v>
      </c>
      <c r="X143" s="477">
        <f t="shared" si="16"/>
        <v>1.8704526476968564E-2</v>
      </c>
      <c r="Y143" s="419">
        <f t="shared" si="32"/>
        <v>1</v>
      </c>
      <c r="Z143" s="406">
        <f>(Y143/$U$154)</f>
        <v>3.2679738562091504E-3</v>
      </c>
      <c r="AA143" s="406">
        <f t="shared" ref="AA143:AA146" si="44">LN(Z143)</f>
        <v>-5.7235851019523807</v>
      </c>
      <c r="AB143" s="477">
        <f t="shared" ref="AB143:AB146" si="45">-(Z143*AA143)</f>
        <v>1.8704526476968564E-2</v>
      </c>
      <c r="AC143" s="161"/>
    </row>
    <row r="144" spans="1:29" ht="15" customHeight="1">
      <c r="A144" s="161"/>
      <c r="B144" s="474">
        <v>2</v>
      </c>
      <c r="C144" s="417" t="s">
        <v>297</v>
      </c>
      <c r="D144" s="418" t="s">
        <v>298</v>
      </c>
      <c r="E144" s="419">
        <v>0</v>
      </c>
      <c r="F144" s="406">
        <f>(E144/$M$154)</f>
        <v>0</v>
      </c>
      <c r="G144" s="406">
        <v>0</v>
      </c>
      <c r="H144" s="415">
        <f t="shared" si="31"/>
        <v>0</v>
      </c>
      <c r="I144" s="419">
        <v>0</v>
      </c>
      <c r="J144" s="415">
        <f>(I144/$M$154)</f>
        <v>0</v>
      </c>
      <c r="K144" s="415">
        <v>0</v>
      </c>
      <c r="L144" s="415">
        <f t="shared" si="10"/>
        <v>0</v>
      </c>
      <c r="M144" s="419">
        <f>J66</f>
        <v>3</v>
      </c>
      <c r="N144" s="406">
        <f>(M144/$M$154)</f>
        <v>1.1152416356877323E-2</v>
      </c>
      <c r="O144" s="406">
        <f t="shared" si="11"/>
        <v>-4.4960990909337291</v>
      </c>
      <c r="P144" s="406">
        <f t="shared" si="12"/>
        <v>5.014236904387058E-2</v>
      </c>
      <c r="Q144" s="419">
        <f>K66</f>
        <v>3</v>
      </c>
      <c r="R144" s="406">
        <f>(Q144/$Q$154)</f>
        <v>1.0238907849829351E-2</v>
      </c>
      <c r="S144" s="406">
        <f t="shared" si="13"/>
        <v>-4.5815603203489577</v>
      </c>
      <c r="T144" s="406">
        <f t="shared" si="14"/>
        <v>4.691017392848762E-2</v>
      </c>
      <c r="U144" s="419">
        <f>L66</f>
        <v>3</v>
      </c>
      <c r="V144" s="406">
        <f>(U144/$U$154)</f>
        <v>9.8039215686274508E-3</v>
      </c>
      <c r="W144" s="406">
        <f t="shared" si="15"/>
        <v>-4.6249728132842707</v>
      </c>
      <c r="X144" s="477">
        <f t="shared" si="16"/>
        <v>4.534287071847324E-2</v>
      </c>
      <c r="Y144" s="419">
        <f t="shared" si="32"/>
        <v>3</v>
      </c>
      <c r="Z144" s="406">
        <f>(Y144/$U$154)</f>
        <v>9.8039215686274508E-3</v>
      </c>
      <c r="AA144" s="406">
        <f t="shared" si="44"/>
        <v>-4.6249728132842707</v>
      </c>
      <c r="AB144" s="477">
        <f t="shared" si="45"/>
        <v>4.534287071847324E-2</v>
      </c>
      <c r="AC144" s="161"/>
    </row>
    <row r="145" spans="1:29" ht="15" customHeight="1">
      <c r="A145" s="161"/>
      <c r="B145" s="474">
        <v>3</v>
      </c>
      <c r="C145" s="417" t="s">
        <v>299</v>
      </c>
      <c r="D145" s="418" t="s">
        <v>300</v>
      </c>
      <c r="E145" s="419">
        <v>0</v>
      </c>
      <c r="F145" s="406">
        <f>(E145/$M$154)</f>
        <v>0</v>
      </c>
      <c r="G145" s="406">
        <v>0</v>
      </c>
      <c r="H145" s="415">
        <f t="shared" si="31"/>
        <v>0</v>
      </c>
      <c r="I145" s="419">
        <v>0</v>
      </c>
      <c r="J145" s="415">
        <f>(I145/$M$154)</f>
        <v>0</v>
      </c>
      <c r="K145" s="415">
        <v>0</v>
      </c>
      <c r="L145" s="415">
        <f t="shared" si="10"/>
        <v>0</v>
      </c>
      <c r="M145" s="419">
        <f>J67</f>
        <v>11</v>
      </c>
      <c r="N145" s="406">
        <f>(M145/$M$154)</f>
        <v>4.0892193308550186E-2</v>
      </c>
      <c r="O145" s="406">
        <f t="shared" si="11"/>
        <v>-3.1968161068034684</v>
      </c>
      <c r="P145" s="406">
        <f t="shared" si="12"/>
        <v>0.13072482221129425</v>
      </c>
      <c r="Q145" s="419">
        <f>K67</f>
        <v>11</v>
      </c>
      <c r="R145" s="406">
        <f>(Q145/$Q$154)</f>
        <v>3.7542662116040959E-2</v>
      </c>
      <c r="S145" s="406">
        <f t="shared" si="13"/>
        <v>-3.2822773362186966</v>
      </c>
      <c r="T145" s="406">
        <f t="shared" si="14"/>
        <v>0.12322542900479749</v>
      </c>
      <c r="U145" s="419">
        <f>L67</f>
        <v>11</v>
      </c>
      <c r="V145" s="406">
        <f>(U145/$U$154)</f>
        <v>3.5947712418300651E-2</v>
      </c>
      <c r="W145" s="406">
        <f t="shared" si="15"/>
        <v>-3.3256898291540105</v>
      </c>
      <c r="X145" s="477">
        <f t="shared" si="16"/>
        <v>0.1195509415708958</v>
      </c>
      <c r="Y145" s="419">
        <f t="shared" si="32"/>
        <v>11</v>
      </c>
      <c r="Z145" s="406">
        <f>(Y145/$U$154)</f>
        <v>3.5947712418300651E-2</v>
      </c>
      <c r="AA145" s="406">
        <f t="shared" si="44"/>
        <v>-3.3256898291540105</v>
      </c>
      <c r="AB145" s="477">
        <f t="shared" si="45"/>
        <v>0.1195509415708958</v>
      </c>
      <c r="AC145" s="161"/>
    </row>
    <row r="146" spans="1:29" ht="15" customHeight="1">
      <c r="A146" s="161"/>
      <c r="B146" s="474">
        <v>4</v>
      </c>
      <c r="C146" s="417" t="s">
        <v>301</v>
      </c>
      <c r="D146" s="418" t="s">
        <v>302</v>
      </c>
      <c r="E146" s="419">
        <v>0</v>
      </c>
      <c r="F146" s="406">
        <f>(E146/$M$154)</f>
        <v>0</v>
      </c>
      <c r="G146" s="406">
        <v>0</v>
      </c>
      <c r="H146" s="415">
        <f t="shared" si="31"/>
        <v>0</v>
      </c>
      <c r="I146" s="419">
        <v>0</v>
      </c>
      <c r="J146" s="415">
        <f>(I146/$M$154)</f>
        <v>0</v>
      </c>
      <c r="K146" s="415">
        <v>0</v>
      </c>
      <c r="L146" s="415">
        <f t="shared" si="10"/>
        <v>0</v>
      </c>
      <c r="M146" s="419">
        <f>J68</f>
        <v>0</v>
      </c>
      <c r="N146" s="406">
        <f>(M146/$M$154)</f>
        <v>0</v>
      </c>
      <c r="O146" s="406">
        <v>0</v>
      </c>
      <c r="P146" s="406">
        <f t="shared" si="12"/>
        <v>0</v>
      </c>
      <c r="Q146" s="419">
        <f>K68</f>
        <v>2</v>
      </c>
      <c r="R146" s="406">
        <f>(Q146/$Q$154)</f>
        <v>6.8259385665529011E-3</v>
      </c>
      <c r="S146" s="406">
        <f t="shared" si="13"/>
        <v>-4.9870254284571223</v>
      </c>
      <c r="T146" s="406">
        <f t="shared" si="14"/>
        <v>3.4041129204485474E-2</v>
      </c>
      <c r="U146" s="419">
        <f>L68</f>
        <v>3</v>
      </c>
      <c r="V146" s="406">
        <f>(U146/$U$154)</f>
        <v>9.8039215686274508E-3</v>
      </c>
      <c r="W146" s="406">
        <f t="shared" si="15"/>
        <v>-4.6249728132842707</v>
      </c>
      <c r="X146" s="477">
        <f t="shared" si="16"/>
        <v>4.534287071847324E-2</v>
      </c>
      <c r="Y146" s="419">
        <f t="shared" si="32"/>
        <v>3</v>
      </c>
      <c r="Z146" s="406">
        <f>(Y146/$U$154)</f>
        <v>9.8039215686274508E-3</v>
      </c>
      <c r="AA146" s="406">
        <f t="shared" si="44"/>
        <v>-4.6249728132842707</v>
      </c>
      <c r="AB146" s="477">
        <f t="shared" si="45"/>
        <v>4.534287071847324E-2</v>
      </c>
      <c r="AC146" s="161"/>
    </row>
    <row r="147" spans="1:29" ht="15" customHeight="1">
      <c r="A147" s="161"/>
      <c r="B147" s="474"/>
      <c r="C147" s="425" t="s">
        <v>233</v>
      </c>
      <c r="D147" s="418"/>
      <c r="E147" s="419"/>
      <c r="F147" s="406"/>
      <c r="G147" s="406"/>
      <c r="H147" s="415"/>
      <c r="I147" s="419"/>
      <c r="J147" s="415"/>
      <c r="K147" s="415"/>
      <c r="L147" s="415"/>
      <c r="M147" s="419"/>
      <c r="N147" s="406"/>
      <c r="O147" s="406"/>
      <c r="P147" s="406"/>
      <c r="Q147" s="419"/>
      <c r="R147" s="406"/>
      <c r="S147" s="406"/>
      <c r="T147" s="406"/>
      <c r="U147" s="419"/>
      <c r="V147" s="406"/>
      <c r="W147" s="406"/>
      <c r="X147" s="477"/>
      <c r="Y147" s="419"/>
      <c r="Z147" s="406"/>
      <c r="AA147" s="406"/>
      <c r="AB147" s="477"/>
      <c r="AC147" s="161"/>
    </row>
    <row r="148" spans="1:29" ht="15" customHeight="1">
      <c r="A148" s="161"/>
      <c r="B148" s="474">
        <v>1</v>
      </c>
      <c r="C148" s="417" t="s">
        <v>239</v>
      </c>
      <c r="D148" s="418" t="s">
        <v>240</v>
      </c>
      <c r="E148" s="419">
        <v>0</v>
      </c>
      <c r="F148" s="406">
        <f t="shared" ref="F148:F153" si="46">(E148/$M$154)</f>
        <v>0</v>
      </c>
      <c r="G148" s="406">
        <v>0</v>
      </c>
      <c r="H148" s="415">
        <f t="shared" si="31"/>
        <v>0</v>
      </c>
      <c r="I148" s="419">
        <v>0</v>
      </c>
      <c r="J148" s="415">
        <f t="shared" ref="J148:J153" si="47">(I148/$M$154)</f>
        <v>0</v>
      </c>
      <c r="K148" s="415">
        <v>0</v>
      </c>
      <c r="L148" s="415">
        <f t="shared" si="10"/>
        <v>0</v>
      </c>
      <c r="M148" s="419">
        <f t="shared" ref="M148:M153" si="48">J70</f>
        <v>3</v>
      </c>
      <c r="N148" s="406">
        <f t="shared" ref="N148:N153" si="49">(M148/$M$154)</f>
        <v>1.1152416356877323E-2</v>
      </c>
      <c r="O148" s="406">
        <f t="shared" si="11"/>
        <v>-4.4960990909337291</v>
      </c>
      <c r="P148" s="406">
        <f t="shared" si="12"/>
        <v>5.014236904387058E-2</v>
      </c>
      <c r="Q148" s="419">
        <f t="shared" ref="Q148:Q153" si="50">K70</f>
        <v>3</v>
      </c>
      <c r="R148" s="406">
        <f t="shared" ref="R148:R153" si="51">(Q148/$Q$154)</f>
        <v>1.0238907849829351E-2</v>
      </c>
      <c r="S148" s="406">
        <f t="shared" si="13"/>
        <v>-4.5815603203489577</v>
      </c>
      <c r="T148" s="406">
        <f t="shared" si="14"/>
        <v>4.691017392848762E-2</v>
      </c>
      <c r="U148" s="419">
        <f t="shared" ref="U148:U153" si="52">L70</f>
        <v>3</v>
      </c>
      <c r="V148" s="406">
        <f t="shared" ref="V148:V153" si="53">(U148/$U$154)</f>
        <v>9.8039215686274508E-3</v>
      </c>
      <c r="W148" s="406">
        <f t="shared" si="15"/>
        <v>-4.6249728132842707</v>
      </c>
      <c r="X148" s="477">
        <f t="shared" si="16"/>
        <v>4.534287071847324E-2</v>
      </c>
      <c r="Y148" s="419">
        <f t="shared" si="32"/>
        <v>3</v>
      </c>
      <c r="Z148" s="406">
        <f t="shared" ref="Z148:Z153" si="54">(Y148/$U$154)</f>
        <v>9.8039215686274508E-3</v>
      </c>
      <c r="AA148" s="406">
        <f t="shared" ref="AA148:AA153" si="55">LN(Z148)</f>
        <v>-4.6249728132842707</v>
      </c>
      <c r="AB148" s="477">
        <f t="shared" ref="AB148:AB153" si="56">-(Z148*AA148)</f>
        <v>4.534287071847324E-2</v>
      </c>
      <c r="AC148" s="161"/>
    </row>
    <row r="149" spans="1:29" ht="15" customHeight="1">
      <c r="A149" s="161"/>
      <c r="B149" s="474">
        <v>2</v>
      </c>
      <c r="C149" s="417" t="s">
        <v>304</v>
      </c>
      <c r="D149" s="418" t="s">
        <v>305</v>
      </c>
      <c r="E149" s="419">
        <v>0</v>
      </c>
      <c r="F149" s="406">
        <f t="shared" si="46"/>
        <v>0</v>
      </c>
      <c r="G149" s="406">
        <v>0</v>
      </c>
      <c r="H149" s="415">
        <f t="shared" si="31"/>
        <v>0</v>
      </c>
      <c r="I149" s="419">
        <v>0</v>
      </c>
      <c r="J149" s="415">
        <f t="shared" si="47"/>
        <v>0</v>
      </c>
      <c r="K149" s="415">
        <v>0</v>
      </c>
      <c r="L149" s="415">
        <f t="shared" si="10"/>
        <v>0</v>
      </c>
      <c r="M149" s="419">
        <f t="shared" si="48"/>
        <v>2</v>
      </c>
      <c r="N149" s="406">
        <f t="shared" si="49"/>
        <v>7.4349442379182153E-3</v>
      </c>
      <c r="O149" s="406">
        <f t="shared" si="11"/>
        <v>-4.9015641990418937</v>
      </c>
      <c r="P149" s="406">
        <f t="shared" si="12"/>
        <v>3.644285649845274E-2</v>
      </c>
      <c r="Q149" s="419">
        <f t="shared" si="50"/>
        <v>2</v>
      </c>
      <c r="R149" s="406">
        <f t="shared" si="51"/>
        <v>6.8259385665529011E-3</v>
      </c>
      <c r="S149" s="406">
        <f t="shared" si="13"/>
        <v>-4.9870254284571223</v>
      </c>
      <c r="T149" s="406">
        <f t="shared" si="14"/>
        <v>3.4041129204485474E-2</v>
      </c>
      <c r="U149" s="419">
        <f t="shared" si="52"/>
        <v>2</v>
      </c>
      <c r="V149" s="406">
        <f t="shared" si="53"/>
        <v>6.5359477124183009E-3</v>
      </c>
      <c r="W149" s="406">
        <f t="shared" si="15"/>
        <v>-5.0304379213924353</v>
      </c>
      <c r="X149" s="477">
        <f t="shared" si="16"/>
        <v>3.2878679224787162E-2</v>
      </c>
      <c r="Y149" s="419">
        <f t="shared" si="32"/>
        <v>2</v>
      </c>
      <c r="Z149" s="406">
        <f t="shared" si="54"/>
        <v>6.5359477124183009E-3</v>
      </c>
      <c r="AA149" s="406">
        <f t="shared" si="55"/>
        <v>-5.0304379213924353</v>
      </c>
      <c r="AB149" s="477">
        <f t="shared" si="56"/>
        <v>3.2878679224787162E-2</v>
      </c>
      <c r="AC149" s="161"/>
    </row>
    <row r="150" spans="1:29" ht="15" customHeight="1">
      <c r="A150" s="161"/>
      <c r="B150" s="474">
        <v>3</v>
      </c>
      <c r="C150" s="417" t="s">
        <v>234</v>
      </c>
      <c r="D150" s="418" t="s">
        <v>235</v>
      </c>
      <c r="E150" s="419">
        <v>0</v>
      </c>
      <c r="F150" s="406">
        <f t="shared" si="46"/>
        <v>0</v>
      </c>
      <c r="G150" s="406">
        <v>0</v>
      </c>
      <c r="H150" s="415">
        <f t="shared" si="31"/>
        <v>0</v>
      </c>
      <c r="I150" s="419">
        <v>0</v>
      </c>
      <c r="J150" s="415">
        <f t="shared" si="47"/>
        <v>0</v>
      </c>
      <c r="K150" s="415">
        <v>0</v>
      </c>
      <c r="L150" s="415">
        <f t="shared" si="10"/>
        <v>0</v>
      </c>
      <c r="M150" s="419">
        <f t="shared" si="48"/>
        <v>1</v>
      </c>
      <c r="N150" s="406">
        <f t="shared" si="49"/>
        <v>3.7174721189591076E-3</v>
      </c>
      <c r="O150" s="406">
        <f t="shared" si="11"/>
        <v>-5.5947113796018391</v>
      </c>
      <c r="P150" s="406">
        <f t="shared" si="12"/>
        <v>2.0798183567293082E-2</v>
      </c>
      <c r="Q150" s="419">
        <f t="shared" si="50"/>
        <v>1</v>
      </c>
      <c r="R150" s="406">
        <f t="shared" si="51"/>
        <v>3.4129692832764505E-3</v>
      </c>
      <c r="S150" s="406">
        <f t="shared" si="13"/>
        <v>-5.6801726090170677</v>
      </c>
      <c r="T150" s="406">
        <f t="shared" si="14"/>
        <v>1.9386254638283508E-2</v>
      </c>
      <c r="U150" s="419">
        <f t="shared" si="52"/>
        <v>2</v>
      </c>
      <c r="V150" s="406">
        <f t="shared" si="53"/>
        <v>6.5359477124183009E-3</v>
      </c>
      <c r="W150" s="406">
        <f t="shared" si="15"/>
        <v>-5.0304379213924353</v>
      </c>
      <c r="X150" s="477">
        <f t="shared" si="16"/>
        <v>3.2878679224787162E-2</v>
      </c>
      <c r="Y150" s="419">
        <f t="shared" si="32"/>
        <v>2</v>
      </c>
      <c r="Z150" s="406">
        <f t="shared" si="54"/>
        <v>6.5359477124183009E-3</v>
      </c>
      <c r="AA150" s="406">
        <f t="shared" si="55"/>
        <v>-5.0304379213924353</v>
      </c>
      <c r="AB150" s="477">
        <f t="shared" si="56"/>
        <v>3.2878679224787162E-2</v>
      </c>
      <c r="AC150" s="161"/>
    </row>
    <row r="151" spans="1:29" ht="15" customHeight="1">
      <c r="A151" s="161"/>
      <c r="B151" s="474">
        <v>4</v>
      </c>
      <c r="C151" s="417" t="s">
        <v>237</v>
      </c>
      <c r="D151" s="418" t="s">
        <v>238</v>
      </c>
      <c r="E151" s="419">
        <v>0</v>
      </c>
      <c r="F151" s="406">
        <f t="shared" si="46"/>
        <v>0</v>
      </c>
      <c r="G151" s="406">
        <v>0</v>
      </c>
      <c r="H151" s="415">
        <f t="shared" si="31"/>
        <v>0</v>
      </c>
      <c r="I151" s="419">
        <v>0</v>
      </c>
      <c r="J151" s="415">
        <f t="shared" si="47"/>
        <v>0</v>
      </c>
      <c r="K151" s="415">
        <v>0</v>
      </c>
      <c r="L151" s="415">
        <f t="shared" si="10"/>
        <v>0</v>
      </c>
      <c r="M151" s="419">
        <f t="shared" si="48"/>
        <v>4</v>
      </c>
      <c r="N151" s="406">
        <f t="shared" si="49"/>
        <v>1.4869888475836431E-2</v>
      </c>
      <c r="O151" s="406">
        <f t="shared" si="11"/>
        <v>-4.2084170184819483</v>
      </c>
      <c r="P151" s="406">
        <f t="shared" si="12"/>
        <v>6.2578691724638633E-2</v>
      </c>
      <c r="Q151" s="419">
        <f t="shared" si="50"/>
        <v>4</v>
      </c>
      <c r="R151" s="406">
        <f t="shared" si="51"/>
        <v>1.3651877133105802E-2</v>
      </c>
      <c r="S151" s="406">
        <f t="shared" si="13"/>
        <v>-4.2938782478971769</v>
      </c>
      <c r="T151" s="406">
        <f t="shared" si="14"/>
        <v>5.8619498264807876E-2</v>
      </c>
      <c r="U151" s="419">
        <f t="shared" si="52"/>
        <v>4</v>
      </c>
      <c r="V151" s="406">
        <f t="shared" si="53"/>
        <v>1.3071895424836602E-2</v>
      </c>
      <c r="W151" s="406">
        <f t="shared" si="15"/>
        <v>-4.3372907408324899</v>
      </c>
      <c r="X151" s="477">
        <f t="shared" si="16"/>
        <v>5.6696610991274377E-2</v>
      </c>
      <c r="Y151" s="419">
        <f t="shared" si="32"/>
        <v>4</v>
      </c>
      <c r="Z151" s="406">
        <f t="shared" si="54"/>
        <v>1.3071895424836602E-2</v>
      </c>
      <c r="AA151" s="406">
        <f t="shared" si="55"/>
        <v>-4.3372907408324899</v>
      </c>
      <c r="AB151" s="477">
        <f t="shared" si="56"/>
        <v>5.6696610991274377E-2</v>
      </c>
      <c r="AC151" s="161"/>
    </row>
    <row r="152" spans="1:29" ht="15" customHeight="1">
      <c r="A152" s="161"/>
      <c r="B152" s="474">
        <v>5</v>
      </c>
      <c r="C152" s="417" t="s">
        <v>306</v>
      </c>
      <c r="D152" s="418" t="s">
        <v>307</v>
      </c>
      <c r="E152" s="419">
        <v>0</v>
      </c>
      <c r="F152" s="406">
        <f t="shared" si="46"/>
        <v>0</v>
      </c>
      <c r="G152" s="406">
        <v>0</v>
      </c>
      <c r="H152" s="415">
        <f t="shared" si="31"/>
        <v>0</v>
      </c>
      <c r="I152" s="419">
        <v>0</v>
      </c>
      <c r="J152" s="415">
        <f t="shared" si="47"/>
        <v>0</v>
      </c>
      <c r="K152" s="415">
        <v>0</v>
      </c>
      <c r="L152" s="415">
        <f t="shared" si="10"/>
        <v>0</v>
      </c>
      <c r="M152" s="419">
        <f t="shared" si="48"/>
        <v>0</v>
      </c>
      <c r="N152" s="406">
        <f t="shared" si="49"/>
        <v>0</v>
      </c>
      <c r="O152" s="406">
        <v>0</v>
      </c>
      <c r="P152" s="406">
        <f t="shared" si="12"/>
        <v>0</v>
      </c>
      <c r="Q152" s="419">
        <f t="shared" si="50"/>
        <v>5</v>
      </c>
      <c r="R152" s="406">
        <f t="shared" si="51"/>
        <v>1.7064846416382253E-2</v>
      </c>
      <c r="S152" s="406">
        <f t="shared" si="13"/>
        <v>-4.0707346965829672</v>
      </c>
      <c r="T152" s="406">
        <f t="shared" si="14"/>
        <v>6.9466462399026749E-2</v>
      </c>
      <c r="U152" s="419">
        <f t="shared" si="52"/>
        <v>5</v>
      </c>
      <c r="V152" s="406">
        <f t="shared" si="53"/>
        <v>1.6339869281045753E-2</v>
      </c>
      <c r="W152" s="406">
        <f t="shared" si="15"/>
        <v>-4.1141471895182802</v>
      </c>
      <c r="X152" s="477">
        <f t="shared" si="16"/>
        <v>6.7224627279710458E-2</v>
      </c>
      <c r="Y152" s="419">
        <f t="shared" si="32"/>
        <v>5</v>
      </c>
      <c r="Z152" s="406">
        <f t="shared" si="54"/>
        <v>1.6339869281045753E-2</v>
      </c>
      <c r="AA152" s="406">
        <f t="shared" si="55"/>
        <v>-4.1141471895182802</v>
      </c>
      <c r="AB152" s="477">
        <f t="shared" si="56"/>
        <v>6.7224627279710458E-2</v>
      </c>
      <c r="AC152" s="161"/>
    </row>
    <row r="153" spans="1:29" ht="15" customHeight="1">
      <c r="A153" s="161"/>
      <c r="B153" s="474">
        <v>6</v>
      </c>
      <c r="C153" s="417" t="s">
        <v>308</v>
      </c>
      <c r="D153" s="418" t="s">
        <v>309</v>
      </c>
      <c r="E153" s="419">
        <v>0</v>
      </c>
      <c r="F153" s="406">
        <f t="shared" si="46"/>
        <v>0</v>
      </c>
      <c r="G153" s="406">
        <v>0</v>
      </c>
      <c r="H153" s="415">
        <f t="shared" si="31"/>
        <v>0</v>
      </c>
      <c r="I153" s="419">
        <v>0</v>
      </c>
      <c r="J153" s="415">
        <f t="shared" si="47"/>
        <v>0</v>
      </c>
      <c r="K153" s="415">
        <v>0</v>
      </c>
      <c r="L153" s="415">
        <f>-(J153*K153)</f>
        <v>0</v>
      </c>
      <c r="M153" s="419">
        <f t="shared" si="48"/>
        <v>0</v>
      </c>
      <c r="N153" s="406">
        <f t="shared" si="49"/>
        <v>0</v>
      </c>
      <c r="O153" s="406">
        <v>0</v>
      </c>
      <c r="P153" s="406">
        <f t="shared" si="12"/>
        <v>0</v>
      </c>
      <c r="Q153" s="419">
        <f t="shared" si="50"/>
        <v>1</v>
      </c>
      <c r="R153" s="406">
        <f t="shared" si="51"/>
        <v>3.4129692832764505E-3</v>
      </c>
      <c r="S153" s="406">
        <f t="shared" si="13"/>
        <v>-5.6801726090170677</v>
      </c>
      <c r="T153" s="406">
        <f t="shared" si="14"/>
        <v>1.9386254638283508E-2</v>
      </c>
      <c r="U153" s="419">
        <f t="shared" si="52"/>
        <v>1</v>
      </c>
      <c r="V153" s="406">
        <f t="shared" si="53"/>
        <v>3.2679738562091504E-3</v>
      </c>
      <c r="W153" s="406">
        <f t="shared" si="15"/>
        <v>-5.7235851019523807</v>
      </c>
      <c r="X153" s="477">
        <f t="shared" si="16"/>
        <v>1.8704526476968564E-2</v>
      </c>
      <c r="Y153" s="419">
        <f t="shared" si="32"/>
        <v>1</v>
      </c>
      <c r="Z153" s="406">
        <f t="shared" si="54"/>
        <v>3.2679738562091504E-3</v>
      </c>
      <c r="AA153" s="406">
        <f t="shared" si="55"/>
        <v>-5.7235851019523807</v>
      </c>
      <c r="AB153" s="477">
        <f t="shared" si="56"/>
        <v>1.8704526476968564E-2</v>
      </c>
      <c r="AC153" s="161"/>
    </row>
    <row r="154" spans="1:29">
      <c r="A154" s="161"/>
      <c r="B154" s="871" t="s">
        <v>365</v>
      </c>
      <c r="C154" s="872"/>
      <c r="D154" s="872"/>
      <c r="E154" s="432">
        <v>0</v>
      </c>
      <c r="F154" s="881"/>
      <c r="G154" s="881"/>
      <c r="H154" s="427">
        <v>0</v>
      </c>
      <c r="I154" s="432">
        <v>0</v>
      </c>
      <c r="J154" s="881"/>
      <c r="K154" s="881"/>
      <c r="L154" s="427">
        <f>SUM(L86:L153)</f>
        <v>0</v>
      </c>
      <c r="M154" s="432">
        <f>SUM(M99:M153)</f>
        <v>269</v>
      </c>
      <c r="N154" s="881"/>
      <c r="O154" s="881"/>
      <c r="P154" s="427">
        <f>SUM(P86:P153)</f>
        <v>3.472313670023953</v>
      </c>
      <c r="Q154" s="432">
        <f>SUM(Q99:Q153)</f>
        <v>293</v>
      </c>
      <c r="R154" s="881"/>
      <c r="S154" s="881"/>
      <c r="T154" s="427">
        <f>SUM(T86:T153)</f>
        <v>3.5979245358042253</v>
      </c>
      <c r="U154" s="432">
        <f>SUM(U99:U153)</f>
        <v>306</v>
      </c>
      <c r="V154" s="881"/>
      <c r="W154" s="881"/>
      <c r="X154" s="479">
        <f>SUM(X86:X153)</f>
        <v>3.6060445289227494</v>
      </c>
      <c r="Y154" s="432">
        <f>SUM(Y99:Y153)</f>
        <v>306</v>
      </c>
      <c r="Z154" s="881"/>
      <c r="AA154" s="881"/>
      <c r="AB154" s="479">
        <f>SUM(AB86:AB153)</f>
        <v>3.6060445289227494</v>
      </c>
      <c r="AC154" s="161"/>
    </row>
    <row r="155" spans="1:29" ht="9.9499999999999993" customHeight="1">
      <c r="A155" s="161"/>
      <c r="B155" s="442"/>
      <c r="C155" s="161"/>
      <c r="D155" s="161"/>
      <c r="E155" s="161"/>
      <c r="F155" s="161"/>
      <c r="G155" s="161"/>
      <c r="H155" s="161"/>
      <c r="I155" s="161"/>
      <c r="J155" s="161"/>
      <c r="K155" s="161"/>
      <c r="L155" s="161"/>
      <c r="M155" s="161"/>
      <c r="N155" s="161"/>
      <c r="O155" s="161"/>
      <c r="P155" s="161"/>
      <c r="Q155" s="161"/>
      <c r="R155" s="161"/>
      <c r="S155" s="161"/>
      <c r="T155" s="161"/>
      <c r="U155" s="161"/>
      <c r="V155" s="161"/>
      <c r="W155" s="161"/>
      <c r="X155" s="161"/>
      <c r="Y155" s="161"/>
      <c r="Z155" s="161"/>
      <c r="AA155" s="161"/>
      <c r="AB155" s="441"/>
      <c r="AC155" s="161"/>
    </row>
    <row r="156" spans="1:29" ht="15" customHeight="1" thickBot="1">
      <c r="A156" s="161"/>
      <c r="B156" s="454"/>
      <c r="C156" s="455"/>
      <c r="D156" s="455"/>
      <c r="E156" s="455"/>
      <c r="F156" s="455"/>
      <c r="G156" s="455"/>
      <c r="H156" s="455"/>
      <c r="I156" s="455"/>
      <c r="J156" s="455"/>
      <c r="K156" s="455"/>
      <c r="L156" s="455"/>
      <c r="M156" s="455"/>
      <c r="N156" s="455"/>
      <c r="O156" s="455"/>
      <c r="P156" s="455"/>
      <c r="Q156" s="455"/>
      <c r="R156" s="455"/>
      <c r="S156" s="455"/>
      <c r="T156" s="455"/>
      <c r="U156" s="455"/>
      <c r="V156" s="455"/>
      <c r="W156" s="455"/>
      <c r="X156" s="455"/>
      <c r="Y156" s="455"/>
      <c r="Z156" s="455"/>
      <c r="AA156" s="455"/>
      <c r="AB156" s="456"/>
      <c r="AC156" s="161"/>
    </row>
    <row r="157" spans="1:29" ht="15" customHeight="1">
      <c r="A157" s="161"/>
      <c r="B157" s="161"/>
      <c r="C157" s="161"/>
      <c r="D157" s="161"/>
      <c r="E157" s="161"/>
      <c r="F157" s="161"/>
      <c r="G157" s="161"/>
      <c r="H157" s="161"/>
      <c r="I157" s="161"/>
      <c r="J157" s="161"/>
      <c r="K157" s="161"/>
      <c r="L157" s="161"/>
      <c r="M157" s="161"/>
      <c r="N157" s="161"/>
      <c r="O157" s="161"/>
      <c r="P157" s="161"/>
      <c r="Q157" s="161"/>
      <c r="R157" s="161"/>
      <c r="S157" s="161"/>
      <c r="T157" s="161"/>
      <c r="U157" s="161"/>
      <c r="V157" s="161"/>
      <c r="W157" s="161"/>
      <c r="X157" s="161"/>
      <c r="Y157" s="161"/>
      <c r="Z157" s="161"/>
      <c r="AA157" s="161"/>
      <c r="AB157" s="161"/>
      <c r="AC157" s="161"/>
    </row>
    <row r="158" spans="1:29" ht="15" customHeight="1">
      <c r="A158" s="161"/>
      <c r="B158" s="161"/>
      <c r="C158" s="161"/>
      <c r="D158" s="161"/>
      <c r="E158" s="161"/>
      <c r="F158" s="161"/>
      <c r="G158" s="161"/>
      <c r="H158" s="161"/>
      <c r="I158" s="161"/>
      <c r="J158" s="161"/>
      <c r="K158" s="161"/>
      <c r="L158" s="161"/>
      <c r="M158" s="161"/>
      <c r="N158" s="161"/>
      <c r="O158" s="161"/>
      <c r="P158" s="161"/>
      <c r="Q158" s="161"/>
      <c r="R158" s="161"/>
      <c r="S158" s="161"/>
      <c r="T158" s="161"/>
      <c r="U158" s="161"/>
      <c r="V158" s="161"/>
      <c r="W158" s="161"/>
      <c r="X158" s="161"/>
      <c r="Y158" s="161"/>
      <c r="Z158" s="161"/>
      <c r="AA158" s="161"/>
      <c r="AB158" s="161"/>
      <c r="AC158" s="161"/>
    </row>
    <row r="159" spans="1:29" ht="15" customHeight="1">
      <c r="A159" s="161"/>
      <c r="B159" s="161"/>
      <c r="C159" s="161"/>
      <c r="D159" s="161"/>
      <c r="E159" s="161"/>
      <c r="F159" s="161"/>
      <c r="G159" s="161"/>
      <c r="H159" s="161"/>
      <c r="I159" s="161"/>
      <c r="J159" s="161"/>
      <c r="K159" s="161"/>
      <c r="L159" s="161"/>
      <c r="M159" s="161"/>
      <c r="N159" s="161"/>
      <c r="O159" s="161"/>
      <c r="P159" s="161"/>
      <c r="Q159" s="161"/>
      <c r="R159" s="161"/>
      <c r="S159" s="161"/>
      <c r="T159" s="161"/>
      <c r="U159" s="161"/>
      <c r="V159" s="161"/>
      <c r="W159" s="161"/>
      <c r="X159" s="161"/>
      <c r="Y159" s="161"/>
      <c r="Z159" s="161"/>
      <c r="AA159" s="161"/>
      <c r="AB159" s="161"/>
      <c r="AC159" s="161"/>
    </row>
    <row r="160" spans="1:29" ht="15" customHeight="1">
      <c r="A160" s="161"/>
      <c r="B160" s="161"/>
      <c r="C160" s="161"/>
      <c r="D160" s="161"/>
      <c r="E160" s="161"/>
      <c r="F160" s="161"/>
      <c r="G160" s="161"/>
      <c r="H160" s="161"/>
      <c r="I160" s="161"/>
      <c r="J160" s="161"/>
      <c r="K160" s="161"/>
      <c r="L160" s="161"/>
      <c r="M160" s="161"/>
      <c r="N160" s="161"/>
      <c r="O160" s="161"/>
      <c r="P160" s="161"/>
      <c r="Q160" s="161"/>
      <c r="R160" s="161"/>
      <c r="S160" s="161"/>
      <c r="T160" s="161"/>
      <c r="U160" s="161"/>
      <c r="V160" s="161"/>
      <c r="W160" s="161"/>
      <c r="X160" s="161"/>
      <c r="Y160" s="161"/>
      <c r="Z160" s="161"/>
      <c r="AA160" s="161"/>
      <c r="AB160" s="161"/>
      <c r="AC160" s="161"/>
    </row>
    <row r="161" spans="1:29" ht="15" customHeight="1">
      <c r="A161" s="161"/>
      <c r="B161" s="161"/>
      <c r="C161" s="161"/>
      <c r="D161" s="161"/>
      <c r="E161" s="161"/>
      <c r="F161" s="161"/>
      <c r="G161" s="161"/>
      <c r="H161" s="161"/>
      <c r="I161" s="161"/>
      <c r="J161" s="161"/>
      <c r="K161" s="161"/>
      <c r="L161" s="161"/>
      <c r="M161" s="161"/>
      <c r="N161" s="161"/>
      <c r="O161" s="161"/>
      <c r="P161" s="161"/>
      <c r="Q161" s="161"/>
      <c r="R161" s="161"/>
      <c r="S161" s="161"/>
      <c r="T161" s="161"/>
      <c r="U161" s="161"/>
      <c r="V161" s="161"/>
      <c r="W161" s="161"/>
      <c r="X161" s="161"/>
      <c r="Y161" s="161"/>
      <c r="Z161" s="161"/>
      <c r="AA161" s="161"/>
      <c r="AB161" s="161"/>
      <c r="AC161" s="161"/>
    </row>
    <row r="162" spans="1:29" ht="15" customHeight="1">
      <c r="A162" s="161"/>
      <c r="B162" s="161"/>
      <c r="C162" s="161"/>
      <c r="D162" s="161"/>
      <c r="E162" s="161"/>
      <c r="F162" s="161"/>
      <c r="G162" s="161"/>
      <c r="H162" s="161"/>
      <c r="I162" s="161"/>
      <c r="J162" s="161"/>
      <c r="K162" s="161"/>
      <c r="L162" s="161"/>
      <c r="M162" s="161"/>
      <c r="N162" s="161"/>
      <c r="O162" s="161"/>
      <c r="P162" s="161"/>
      <c r="Q162" s="161"/>
      <c r="R162" s="161"/>
      <c r="S162" s="161"/>
      <c r="T162" s="161"/>
      <c r="U162" s="161"/>
      <c r="V162" s="161"/>
      <c r="W162" s="161"/>
      <c r="X162" s="161"/>
      <c r="Y162" s="161"/>
      <c r="Z162" s="161"/>
      <c r="AA162" s="161"/>
      <c r="AB162" s="161"/>
      <c r="AC162" s="161"/>
    </row>
    <row r="163" spans="1:29" ht="15" customHeight="1">
      <c r="A163" s="161"/>
      <c r="B163" s="161"/>
      <c r="C163" s="161"/>
      <c r="D163" s="161"/>
      <c r="E163" s="161"/>
      <c r="F163" s="161"/>
      <c r="G163" s="161"/>
      <c r="H163" s="161"/>
      <c r="I163" s="161"/>
      <c r="J163" s="161"/>
      <c r="K163" s="161"/>
      <c r="L163" s="161"/>
      <c r="M163" s="161"/>
      <c r="N163" s="161"/>
      <c r="O163" s="161"/>
      <c r="P163" s="161"/>
      <c r="Q163" s="161"/>
      <c r="R163" s="161"/>
      <c r="S163" s="161"/>
      <c r="T163" s="161"/>
      <c r="U163" s="161"/>
      <c r="V163" s="161"/>
      <c r="W163" s="161"/>
      <c r="X163" s="161"/>
      <c r="Y163" s="161"/>
      <c r="Z163" s="161"/>
      <c r="AA163" s="161"/>
      <c r="AB163" s="161"/>
      <c r="AC163" s="161"/>
    </row>
    <row r="164" spans="1:29" ht="15" customHeight="1">
      <c r="A164" s="161"/>
      <c r="B164" s="161"/>
      <c r="C164" s="161"/>
      <c r="D164" s="161"/>
      <c r="E164" s="161"/>
      <c r="F164" s="161"/>
      <c r="G164" s="161"/>
      <c r="H164" s="161"/>
      <c r="I164" s="161"/>
      <c r="J164" s="161"/>
      <c r="K164" s="161"/>
      <c r="L164" s="161"/>
      <c r="M164" s="161"/>
      <c r="N164" s="161"/>
      <c r="O164" s="161"/>
      <c r="P164" s="161"/>
      <c r="Q164" s="161"/>
      <c r="R164" s="161"/>
      <c r="S164" s="161"/>
      <c r="T164" s="161"/>
      <c r="U164" s="161"/>
      <c r="V164" s="161"/>
      <c r="W164" s="161"/>
      <c r="X164" s="161"/>
      <c r="Y164" s="161"/>
      <c r="Z164" s="161"/>
      <c r="AA164" s="161"/>
      <c r="AB164" s="161"/>
      <c r="AC164" s="161"/>
    </row>
    <row r="165" spans="1:29" ht="15" customHeight="1">
      <c r="A165" s="161"/>
      <c r="B165" s="161"/>
      <c r="C165" s="161"/>
      <c r="D165" s="161"/>
      <c r="E165" s="161"/>
      <c r="F165" s="161"/>
      <c r="G165" s="161"/>
      <c r="H165" s="161"/>
      <c r="I165" s="161"/>
      <c r="J165" s="161"/>
      <c r="K165" s="161"/>
      <c r="L165" s="161"/>
      <c r="M165" s="161"/>
      <c r="N165" s="161"/>
      <c r="O165" s="161"/>
      <c r="P165" s="161"/>
      <c r="Q165" s="161"/>
      <c r="R165" s="161"/>
      <c r="S165" s="161"/>
      <c r="T165" s="161"/>
      <c r="U165" s="161"/>
      <c r="V165" s="161"/>
      <c r="W165" s="161"/>
      <c r="X165" s="161"/>
      <c r="Y165" s="161"/>
      <c r="Z165" s="161"/>
      <c r="AA165" s="161"/>
      <c r="AB165" s="161"/>
      <c r="AC165" s="161"/>
    </row>
    <row r="166" spans="1:29" ht="15" customHeight="1">
      <c r="A166" s="161"/>
      <c r="B166" s="161"/>
      <c r="C166" s="161"/>
      <c r="D166" s="161"/>
      <c r="E166" s="161"/>
      <c r="F166" s="161"/>
      <c r="G166" s="161"/>
      <c r="H166" s="161"/>
      <c r="I166" s="161"/>
      <c r="J166" s="161"/>
      <c r="K166" s="161"/>
      <c r="L166" s="161"/>
      <c r="M166" s="161"/>
      <c r="N166" s="161"/>
      <c r="O166" s="161"/>
      <c r="P166" s="161"/>
      <c r="Q166" s="161"/>
      <c r="R166" s="161"/>
      <c r="S166" s="161"/>
      <c r="T166" s="161"/>
      <c r="U166" s="161"/>
      <c r="V166" s="161"/>
      <c r="W166" s="161"/>
      <c r="X166" s="161"/>
      <c r="Y166" s="161"/>
      <c r="Z166" s="161"/>
      <c r="AA166" s="161"/>
      <c r="AB166" s="161"/>
      <c r="AC166" s="161"/>
    </row>
    <row r="167" spans="1:29" ht="15" customHeight="1">
      <c r="A167" s="161"/>
      <c r="B167" s="161"/>
      <c r="C167" s="161"/>
      <c r="D167" s="161"/>
      <c r="E167" s="161"/>
      <c r="F167" s="161"/>
      <c r="G167" s="161"/>
      <c r="H167" s="161"/>
      <c r="I167" s="161"/>
      <c r="J167" s="161"/>
      <c r="K167" s="161"/>
      <c r="L167" s="161"/>
      <c r="M167" s="161"/>
      <c r="N167" s="161"/>
      <c r="O167" s="161"/>
      <c r="P167" s="161"/>
      <c r="Q167" s="161"/>
      <c r="R167" s="161"/>
      <c r="S167" s="161"/>
      <c r="T167" s="161"/>
      <c r="U167" s="161"/>
      <c r="V167" s="161"/>
      <c r="W167" s="161"/>
      <c r="X167" s="161"/>
      <c r="Y167" s="161"/>
      <c r="Z167" s="161"/>
      <c r="AA167" s="161"/>
      <c r="AB167" s="161"/>
      <c r="AC167" s="161"/>
    </row>
    <row r="168" spans="1:29" ht="15" customHeight="1">
      <c r="A168" s="161"/>
      <c r="B168" s="161"/>
      <c r="C168" s="161"/>
      <c r="D168" s="161"/>
      <c r="E168" s="161"/>
      <c r="F168" s="161"/>
      <c r="G168" s="161"/>
      <c r="H168" s="161"/>
      <c r="I168" s="161"/>
      <c r="J168" s="161"/>
      <c r="K168" s="161"/>
      <c r="L168" s="161"/>
      <c r="M168" s="161"/>
      <c r="N168" s="161"/>
      <c r="O168" s="161"/>
      <c r="P168" s="161"/>
      <c r="Q168" s="161"/>
      <c r="R168" s="161"/>
      <c r="S168" s="161"/>
      <c r="T168" s="161"/>
      <c r="U168" s="161"/>
      <c r="V168" s="161"/>
      <c r="W168" s="161"/>
      <c r="X168" s="161"/>
      <c r="Y168" s="161"/>
      <c r="Z168" s="161"/>
      <c r="AA168" s="161"/>
      <c r="AB168" s="161"/>
      <c r="AC168" s="161"/>
    </row>
    <row r="169" spans="1:29" ht="15" customHeight="1">
      <c r="A169" s="161"/>
      <c r="B169" s="161"/>
      <c r="C169" s="161"/>
      <c r="D169" s="161"/>
      <c r="E169" s="161"/>
      <c r="F169" s="161"/>
      <c r="G169" s="161"/>
      <c r="H169" s="161"/>
      <c r="I169" s="161"/>
      <c r="J169" s="161"/>
      <c r="K169" s="161"/>
      <c r="L169" s="161"/>
      <c r="M169" s="161"/>
      <c r="N169" s="161"/>
      <c r="O169" s="161"/>
      <c r="P169" s="161"/>
      <c r="Q169" s="161"/>
      <c r="R169" s="161"/>
      <c r="S169" s="161"/>
      <c r="T169" s="161"/>
      <c r="U169" s="161"/>
      <c r="V169" s="161"/>
      <c r="W169" s="161"/>
      <c r="X169" s="161"/>
      <c r="Y169" s="161"/>
      <c r="Z169" s="161"/>
      <c r="AA169" s="161"/>
      <c r="AB169" s="161"/>
      <c r="AC169" s="161"/>
    </row>
    <row r="170" spans="1:29" ht="15" customHeight="1">
      <c r="A170" s="161"/>
      <c r="B170" s="161"/>
      <c r="C170" s="161"/>
      <c r="D170" s="161"/>
      <c r="E170" s="161"/>
      <c r="F170" s="161"/>
      <c r="G170" s="161"/>
      <c r="H170" s="161"/>
      <c r="I170" s="161"/>
      <c r="J170" s="161"/>
      <c r="K170" s="161"/>
      <c r="L170" s="161"/>
      <c r="M170" s="161"/>
      <c r="N170" s="161"/>
      <c r="O170" s="161"/>
      <c r="P170" s="161"/>
      <c r="Q170" s="161"/>
      <c r="R170" s="161"/>
      <c r="S170" s="161"/>
      <c r="T170" s="161"/>
      <c r="U170" s="161"/>
      <c r="V170" s="161"/>
      <c r="W170" s="161"/>
      <c r="X170" s="161"/>
      <c r="Y170" s="161"/>
      <c r="Z170" s="161"/>
      <c r="AA170" s="161"/>
      <c r="AB170" s="161"/>
      <c r="AC170" s="161"/>
    </row>
    <row r="171" spans="1:29" ht="15" customHeight="1">
      <c r="A171" s="161"/>
      <c r="B171" s="161"/>
      <c r="C171" s="161"/>
      <c r="D171" s="161"/>
      <c r="E171" s="161"/>
      <c r="F171" s="161"/>
      <c r="G171" s="161"/>
      <c r="H171" s="161"/>
      <c r="I171" s="161"/>
      <c r="J171" s="161"/>
      <c r="K171" s="161"/>
      <c r="L171" s="161"/>
      <c r="M171" s="161"/>
      <c r="N171" s="161"/>
      <c r="O171" s="161"/>
      <c r="P171" s="161"/>
      <c r="Q171" s="161"/>
      <c r="R171" s="161"/>
      <c r="S171" s="161"/>
      <c r="T171" s="161"/>
      <c r="U171" s="161"/>
      <c r="V171" s="161"/>
      <c r="W171" s="161"/>
      <c r="X171" s="161"/>
      <c r="Y171" s="161"/>
      <c r="Z171" s="161"/>
      <c r="AA171" s="161"/>
      <c r="AB171" s="161"/>
      <c r="AC171" s="161"/>
    </row>
    <row r="172" spans="1:29" ht="15" customHeight="1">
      <c r="A172" s="161"/>
      <c r="B172" s="161"/>
      <c r="C172" s="161"/>
      <c r="D172" s="161"/>
      <c r="E172" s="161"/>
      <c r="F172" s="161"/>
      <c r="G172" s="161"/>
      <c r="H172" s="161"/>
      <c r="I172" s="161"/>
      <c r="J172" s="161"/>
      <c r="K172" s="161"/>
      <c r="L172" s="161"/>
      <c r="M172" s="161"/>
      <c r="N172" s="161"/>
      <c r="O172" s="161"/>
      <c r="P172" s="161"/>
      <c r="Q172" s="161"/>
      <c r="R172" s="161"/>
      <c r="S172" s="161"/>
      <c r="T172" s="161"/>
      <c r="U172" s="161"/>
      <c r="V172" s="161"/>
      <c r="W172" s="161"/>
      <c r="X172" s="161"/>
      <c r="Y172" s="161"/>
      <c r="Z172" s="161"/>
      <c r="AA172" s="161"/>
      <c r="AB172" s="161"/>
      <c r="AC172" s="161"/>
    </row>
    <row r="173" spans="1:29" ht="15" customHeight="1">
      <c r="A173" s="161"/>
      <c r="B173" s="161"/>
      <c r="C173" s="161"/>
      <c r="D173" s="161"/>
      <c r="E173" s="161"/>
      <c r="F173" s="161"/>
      <c r="G173" s="161"/>
      <c r="H173" s="161"/>
      <c r="I173" s="161"/>
      <c r="J173" s="161"/>
      <c r="K173" s="161"/>
      <c r="L173" s="161"/>
      <c r="M173" s="161"/>
      <c r="N173" s="161"/>
      <c r="O173" s="161"/>
      <c r="P173" s="161"/>
      <c r="Q173" s="161"/>
      <c r="R173" s="161"/>
      <c r="S173" s="161"/>
      <c r="T173" s="161"/>
      <c r="U173" s="161"/>
      <c r="V173" s="161"/>
      <c r="W173" s="161"/>
      <c r="X173" s="161"/>
      <c r="Y173" s="161"/>
      <c r="Z173" s="161"/>
      <c r="AA173" s="161"/>
      <c r="AB173" s="161"/>
      <c r="AC173" s="161"/>
    </row>
    <row r="174" spans="1:29" ht="15" customHeight="1">
      <c r="A174" s="161"/>
      <c r="B174" s="161"/>
      <c r="C174" s="161"/>
      <c r="D174" s="161"/>
      <c r="E174" s="161"/>
      <c r="F174" s="161"/>
      <c r="G174" s="161"/>
      <c r="H174" s="161"/>
      <c r="I174" s="161"/>
      <c r="J174" s="161"/>
      <c r="K174" s="161"/>
      <c r="L174" s="161"/>
      <c r="M174" s="161"/>
      <c r="N174" s="161"/>
      <c r="O174" s="161"/>
      <c r="P174" s="161"/>
      <c r="Q174" s="161"/>
      <c r="R174" s="161"/>
      <c r="S174" s="161"/>
      <c r="T174" s="161"/>
      <c r="U174" s="161"/>
      <c r="V174" s="161"/>
      <c r="W174" s="161"/>
      <c r="X174" s="161"/>
      <c r="Y174" s="161"/>
      <c r="Z174" s="161"/>
      <c r="AA174" s="161"/>
      <c r="AB174" s="161"/>
      <c r="AC174" s="161"/>
    </row>
    <row r="175" spans="1:29" ht="15" customHeight="1">
      <c r="A175" s="161"/>
      <c r="B175" s="161"/>
      <c r="C175" s="161"/>
      <c r="D175" s="161"/>
      <c r="E175" s="161"/>
      <c r="F175" s="161"/>
      <c r="G175" s="161"/>
      <c r="H175" s="161"/>
      <c r="I175" s="161"/>
      <c r="J175" s="161"/>
      <c r="K175" s="161"/>
      <c r="L175" s="161"/>
      <c r="M175" s="161"/>
      <c r="N175" s="161"/>
      <c r="O175" s="161"/>
      <c r="P175" s="161"/>
      <c r="Q175" s="161"/>
      <c r="R175" s="161"/>
      <c r="S175" s="161"/>
      <c r="T175" s="161"/>
      <c r="U175" s="161"/>
      <c r="V175" s="161"/>
      <c r="W175" s="161"/>
      <c r="X175" s="161"/>
      <c r="Y175" s="161"/>
      <c r="Z175" s="161"/>
      <c r="AA175" s="161"/>
      <c r="AB175" s="161"/>
      <c r="AC175" s="161"/>
    </row>
    <row r="176" spans="1:29" ht="15" customHeight="1">
      <c r="A176" s="161"/>
      <c r="B176" s="161"/>
      <c r="C176" s="161"/>
      <c r="D176" s="161"/>
      <c r="E176" s="161"/>
      <c r="F176" s="161"/>
      <c r="G176" s="161"/>
      <c r="H176" s="161"/>
      <c r="I176" s="161"/>
      <c r="J176" s="161"/>
      <c r="K176" s="161"/>
      <c r="L176" s="161"/>
      <c r="M176" s="161"/>
      <c r="N176" s="161"/>
      <c r="O176" s="161"/>
      <c r="P176" s="161"/>
      <c r="Q176" s="161"/>
      <c r="R176" s="161"/>
      <c r="S176" s="161"/>
      <c r="T176" s="161"/>
      <c r="U176" s="161"/>
      <c r="V176" s="161"/>
      <c r="W176" s="161"/>
      <c r="X176" s="161"/>
      <c r="Y176" s="161"/>
      <c r="Z176" s="161"/>
      <c r="AA176" s="161"/>
      <c r="AB176" s="161"/>
      <c r="AC176" s="161"/>
    </row>
    <row r="177" spans="1:29" ht="15" customHeight="1">
      <c r="A177" s="161"/>
      <c r="B177" s="161"/>
      <c r="C177" s="161"/>
      <c r="D177" s="161"/>
      <c r="E177" s="161"/>
      <c r="F177" s="161"/>
      <c r="G177" s="161"/>
      <c r="H177" s="161"/>
      <c r="I177" s="161"/>
      <c r="J177" s="161"/>
      <c r="K177" s="161"/>
      <c r="L177" s="161"/>
      <c r="M177" s="161"/>
      <c r="N177" s="161"/>
      <c r="O177" s="161"/>
      <c r="P177" s="161"/>
      <c r="Q177" s="161"/>
      <c r="R177" s="161"/>
      <c r="S177" s="161"/>
      <c r="T177" s="161"/>
      <c r="U177" s="161"/>
      <c r="V177" s="161"/>
      <c r="W177" s="161"/>
      <c r="X177" s="161"/>
      <c r="Y177" s="161"/>
      <c r="Z177" s="161"/>
      <c r="AA177" s="161"/>
      <c r="AB177" s="161"/>
      <c r="AC177" s="161"/>
    </row>
    <row r="178" spans="1:29" ht="15" customHeight="1">
      <c r="A178" s="161"/>
      <c r="B178" s="161"/>
      <c r="C178" s="161"/>
      <c r="D178" s="161"/>
      <c r="E178" s="161"/>
      <c r="F178" s="161"/>
      <c r="G178" s="161"/>
      <c r="H178" s="161"/>
      <c r="I178" s="161"/>
      <c r="J178" s="161"/>
      <c r="K178" s="161"/>
      <c r="L178" s="161"/>
      <c r="M178" s="161"/>
      <c r="N178" s="161"/>
      <c r="O178" s="161"/>
      <c r="P178" s="161"/>
      <c r="Q178" s="161"/>
      <c r="R178" s="161"/>
      <c r="S178" s="161"/>
      <c r="T178" s="161"/>
      <c r="U178" s="161"/>
      <c r="V178" s="161"/>
      <c r="W178" s="161"/>
      <c r="X178" s="161"/>
      <c r="Y178" s="161"/>
      <c r="Z178" s="161"/>
      <c r="AA178" s="161"/>
      <c r="AB178" s="161"/>
      <c r="AC178" s="161"/>
    </row>
    <row r="179" spans="1:29" ht="15" customHeight="1">
      <c r="A179" s="161"/>
      <c r="B179" s="161"/>
      <c r="C179" s="161"/>
      <c r="D179" s="161"/>
      <c r="E179" s="161"/>
      <c r="F179" s="161"/>
      <c r="G179" s="161"/>
      <c r="H179" s="161"/>
      <c r="I179" s="161"/>
      <c r="J179" s="161"/>
      <c r="K179" s="161"/>
      <c r="L179" s="161"/>
      <c r="M179" s="161"/>
      <c r="N179" s="161"/>
      <c r="O179" s="161"/>
      <c r="P179" s="161"/>
      <c r="Q179" s="161"/>
      <c r="R179" s="161"/>
      <c r="S179" s="161"/>
      <c r="T179" s="161"/>
      <c r="U179" s="161"/>
      <c r="V179" s="161"/>
      <c r="W179" s="161"/>
      <c r="X179" s="161"/>
      <c r="Y179" s="161"/>
      <c r="Z179" s="161"/>
      <c r="AA179" s="161"/>
      <c r="AB179" s="161"/>
      <c r="AC179" s="161"/>
    </row>
    <row r="180" spans="1:29" ht="15" customHeight="1">
      <c r="A180" s="161"/>
      <c r="B180" s="161"/>
      <c r="C180" s="161"/>
      <c r="D180" s="161"/>
      <c r="E180" s="161"/>
      <c r="F180" s="161"/>
      <c r="G180" s="161"/>
      <c r="H180" s="161"/>
      <c r="I180" s="161"/>
      <c r="J180" s="161"/>
      <c r="K180" s="161"/>
      <c r="L180" s="161"/>
      <c r="M180" s="161"/>
      <c r="N180" s="161"/>
      <c r="O180" s="161"/>
      <c r="P180" s="161"/>
      <c r="Q180" s="161"/>
      <c r="R180" s="161"/>
      <c r="S180" s="161"/>
      <c r="T180" s="161"/>
      <c r="U180" s="161"/>
      <c r="V180" s="161"/>
      <c r="W180" s="161"/>
      <c r="X180" s="161"/>
      <c r="Y180" s="161"/>
      <c r="Z180" s="161"/>
      <c r="AA180" s="161"/>
      <c r="AB180" s="161"/>
      <c r="AC180" s="161"/>
    </row>
    <row r="181" spans="1:29" ht="15" customHeight="1">
      <c r="A181" s="161"/>
      <c r="B181" s="161"/>
      <c r="C181" s="161"/>
      <c r="D181" s="161"/>
      <c r="E181" s="161"/>
      <c r="F181" s="161"/>
      <c r="G181" s="161"/>
      <c r="H181" s="161"/>
      <c r="I181" s="161"/>
      <c r="J181" s="161"/>
      <c r="K181" s="161"/>
      <c r="L181" s="161"/>
      <c r="M181" s="161"/>
      <c r="N181" s="161"/>
      <c r="O181" s="161"/>
      <c r="P181" s="161"/>
      <c r="Q181" s="161"/>
      <c r="R181" s="161"/>
      <c r="S181" s="161"/>
      <c r="T181" s="161"/>
      <c r="U181" s="161"/>
      <c r="V181" s="161"/>
      <c r="W181" s="161"/>
      <c r="X181" s="161"/>
      <c r="Y181" s="161"/>
      <c r="Z181" s="161"/>
      <c r="AA181" s="161"/>
      <c r="AB181" s="161"/>
      <c r="AC181" s="161"/>
    </row>
    <row r="182" spans="1:29" ht="15" customHeight="1">
      <c r="A182" s="161"/>
      <c r="B182" s="161"/>
      <c r="C182" s="161"/>
      <c r="D182" s="161"/>
      <c r="E182" s="161"/>
      <c r="F182" s="161"/>
      <c r="G182" s="161"/>
      <c r="H182" s="161"/>
      <c r="I182" s="161"/>
      <c r="J182" s="161"/>
      <c r="K182" s="161"/>
      <c r="L182" s="161"/>
      <c r="M182" s="161"/>
      <c r="N182" s="161"/>
      <c r="O182" s="161"/>
      <c r="P182" s="161"/>
      <c r="Q182" s="161"/>
      <c r="R182" s="161"/>
      <c r="S182" s="161"/>
      <c r="T182" s="161"/>
      <c r="U182" s="161"/>
      <c r="V182" s="161"/>
      <c r="W182" s="161"/>
      <c r="X182" s="161"/>
      <c r="Y182" s="161"/>
      <c r="Z182" s="161"/>
      <c r="AA182" s="161"/>
      <c r="AB182" s="161"/>
      <c r="AC182" s="161"/>
    </row>
    <row r="183" spans="1:29" ht="15" customHeight="1">
      <c r="A183" s="161"/>
      <c r="B183" s="161"/>
      <c r="C183" s="161"/>
      <c r="D183" s="161"/>
      <c r="E183" s="161"/>
      <c r="F183" s="161"/>
      <c r="G183" s="161"/>
      <c r="H183" s="161"/>
      <c r="I183" s="161"/>
      <c r="J183" s="161"/>
      <c r="K183" s="161"/>
      <c r="L183" s="161"/>
      <c r="M183" s="161"/>
      <c r="N183" s="161"/>
      <c r="O183" s="161"/>
      <c r="P183" s="161"/>
      <c r="Q183" s="161"/>
      <c r="R183" s="161"/>
      <c r="S183" s="161"/>
      <c r="T183" s="161"/>
      <c r="U183" s="161"/>
      <c r="V183" s="161"/>
      <c r="W183" s="161"/>
      <c r="X183" s="161"/>
      <c r="Y183" s="161"/>
      <c r="Z183" s="161"/>
      <c r="AA183" s="161"/>
      <c r="AB183" s="161"/>
      <c r="AC183" s="161"/>
    </row>
    <row r="184" spans="1:29" ht="15" customHeight="1">
      <c r="A184" s="161"/>
      <c r="B184" s="161"/>
      <c r="C184" s="161"/>
      <c r="D184" s="161"/>
      <c r="E184" s="161"/>
      <c r="F184" s="161"/>
      <c r="G184" s="161"/>
      <c r="H184" s="161"/>
      <c r="I184" s="161"/>
      <c r="J184" s="161"/>
      <c r="K184" s="161"/>
      <c r="L184" s="161"/>
      <c r="M184" s="161"/>
      <c r="N184" s="161"/>
      <c r="O184" s="161"/>
      <c r="P184" s="161"/>
      <c r="Q184" s="161"/>
      <c r="R184" s="161"/>
      <c r="S184" s="161"/>
      <c r="T184" s="161"/>
      <c r="U184" s="161"/>
      <c r="V184" s="161"/>
      <c r="W184" s="161"/>
      <c r="X184" s="161"/>
      <c r="Y184" s="161"/>
      <c r="Z184" s="161"/>
      <c r="AA184" s="161"/>
      <c r="AB184" s="161"/>
      <c r="AC184" s="161"/>
    </row>
    <row r="185" spans="1:29" ht="15" customHeight="1">
      <c r="A185" s="161"/>
      <c r="B185" s="161"/>
      <c r="C185" s="161"/>
      <c r="D185" s="161"/>
      <c r="E185" s="161"/>
      <c r="F185" s="161"/>
      <c r="G185" s="161"/>
      <c r="H185" s="161"/>
      <c r="I185" s="161"/>
      <c r="J185" s="161"/>
      <c r="K185" s="161"/>
      <c r="L185" s="161"/>
      <c r="M185" s="161"/>
      <c r="N185" s="161"/>
      <c r="O185" s="161"/>
      <c r="P185" s="161"/>
      <c r="Q185" s="161"/>
      <c r="R185" s="161"/>
      <c r="S185" s="161"/>
      <c r="T185" s="161"/>
      <c r="U185" s="161"/>
      <c r="V185" s="161"/>
      <c r="W185" s="161"/>
      <c r="X185" s="161"/>
      <c r="Y185" s="161"/>
      <c r="Z185" s="161"/>
      <c r="AA185" s="161"/>
      <c r="AB185" s="161"/>
      <c r="AC185" s="161"/>
    </row>
    <row r="186" spans="1:29" ht="15" customHeight="1">
      <c r="A186" s="161"/>
      <c r="B186" s="161"/>
      <c r="C186" s="161"/>
      <c r="D186" s="161"/>
      <c r="E186" s="161"/>
      <c r="F186" s="161"/>
      <c r="G186" s="161"/>
      <c r="H186" s="161"/>
      <c r="I186" s="161"/>
      <c r="J186" s="161"/>
      <c r="K186" s="161"/>
      <c r="L186" s="161"/>
      <c r="M186" s="161"/>
      <c r="N186" s="161"/>
      <c r="O186" s="161"/>
      <c r="P186" s="161"/>
      <c r="Q186" s="161"/>
      <c r="R186" s="161"/>
      <c r="S186" s="161"/>
      <c r="T186" s="161"/>
      <c r="U186" s="161"/>
      <c r="V186" s="161"/>
      <c r="W186" s="161"/>
      <c r="X186" s="161"/>
      <c r="Y186" s="161"/>
      <c r="Z186" s="161"/>
      <c r="AA186" s="161"/>
      <c r="AB186" s="161"/>
      <c r="AC186" s="161"/>
    </row>
    <row r="187" spans="1:29" ht="15" customHeight="1">
      <c r="A187" s="161"/>
      <c r="B187" s="161"/>
      <c r="C187" s="161"/>
      <c r="D187" s="161"/>
      <c r="E187" s="161"/>
      <c r="F187" s="161"/>
      <c r="G187" s="161"/>
      <c r="H187" s="161"/>
      <c r="I187" s="161"/>
      <c r="J187" s="161"/>
      <c r="K187" s="161"/>
      <c r="L187" s="161"/>
      <c r="M187" s="161"/>
      <c r="N187" s="161"/>
      <c r="O187" s="161"/>
      <c r="P187" s="161"/>
      <c r="Q187" s="161"/>
      <c r="R187" s="161"/>
      <c r="S187" s="161"/>
      <c r="T187" s="161"/>
      <c r="U187" s="161"/>
      <c r="V187" s="161"/>
      <c r="W187" s="161"/>
      <c r="X187" s="161"/>
      <c r="Y187" s="161"/>
      <c r="Z187" s="161"/>
      <c r="AA187" s="161"/>
      <c r="AB187" s="161"/>
      <c r="AC187" s="161"/>
    </row>
    <row r="188" spans="1:29" ht="15" customHeight="1">
      <c r="A188" s="161"/>
      <c r="B188" s="161"/>
      <c r="C188" s="161"/>
      <c r="D188" s="161"/>
      <c r="E188" s="161"/>
      <c r="F188" s="161"/>
      <c r="G188" s="161"/>
      <c r="H188" s="161"/>
      <c r="I188" s="161"/>
      <c r="J188" s="161"/>
      <c r="K188" s="161"/>
      <c r="L188" s="161"/>
      <c r="M188" s="161"/>
      <c r="N188" s="161"/>
      <c r="O188" s="161"/>
      <c r="P188" s="161"/>
      <c r="Q188" s="161"/>
      <c r="R188" s="161"/>
      <c r="S188" s="161"/>
      <c r="T188" s="161"/>
      <c r="U188" s="161"/>
      <c r="V188" s="161"/>
      <c r="W188" s="161"/>
      <c r="X188" s="161"/>
      <c r="Y188" s="161"/>
      <c r="Z188" s="161"/>
      <c r="AA188" s="161"/>
      <c r="AB188" s="161"/>
      <c r="AC188" s="161"/>
    </row>
    <row r="189" spans="1:29" ht="15" customHeight="1">
      <c r="A189" s="161"/>
      <c r="B189" s="161"/>
      <c r="C189" s="161"/>
      <c r="D189" s="161"/>
      <c r="E189" s="161"/>
      <c r="F189" s="161"/>
      <c r="G189" s="161"/>
      <c r="H189" s="161"/>
      <c r="I189" s="161"/>
      <c r="J189" s="161"/>
      <c r="K189" s="161"/>
      <c r="L189" s="161"/>
      <c r="M189" s="161"/>
      <c r="N189" s="161"/>
      <c r="O189" s="161"/>
      <c r="P189" s="161"/>
      <c r="Q189" s="161"/>
      <c r="R189" s="161"/>
      <c r="S189" s="161"/>
      <c r="T189" s="161"/>
      <c r="U189" s="161"/>
      <c r="V189" s="161"/>
      <c r="W189" s="161"/>
      <c r="X189" s="161"/>
      <c r="Y189" s="161"/>
      <c r="Z189" s="161"/>
      <c r="AA189" s="161"/>
      <c r="AB189" s="161"/>
      <c r="AC189" s="161"/>
    </row>
    <row r="190" spans="1:29" ht="15" customHeight="1">
      <c r="A190" s="161"/>
      <c r="B190" s="161"/>
      <c r="C190" s="161"/>
      <c r="D190" s="161"/>
      <c r="E190" s="161"/>
      <c r="F190" s="161"/>
      <c r="G190" s="161"/>
      <c r="H190" s="161"/>
      <c r="I190" s="161"/>
      <c r="J190" s="161"/>
      <c r="K190" s="161"/>
      <c r="L190" s="161"/>
      <c r="M190" s="161"/>
      <c r="N190" s="161"/>
      <c r="O190" s="161"/>
      <c r="P190" s="161"/>
      <c r="Q190" s="161"/>
      <c r="R190" s="161"/>
      <c r="S190" s="161"/>
      <c r="T190" s="161"/>
      <c r="U190" s="161"/>
      <c r="V190" s="161"/>
      <c r="W190" s="161"/>
      <c r="X190" s="161"/>
      <c r="Y190" s="161"/>
      <c r="Z190" s="161"/>
      <c r="AA190" s="161"/>
      <c r="AB190" s="161"/>
      <c r="AC190" s="161"/>
    </row>
    <row r="191" spans="1:29" ht="15" customHeight="1">
      <c r="A191" s="161"/>
      <c r="B191" s="161"/>
      <c r="C191" s="161"/>
      <c r="D191" s="161"/>
      <c r="E191" s="161"/>
      <c r="F191" s="161"/>
      <c r="G191" s="161"/>
      <c r="H191" s="161"/>
      <c r="I191" s="161"/>
      <c r="J191" s="161"/>
      <c r="K191" s="161"/>
      <c r="L191" s="161"/>
      <c r="M191" s="161"/>
      <c r="N191" s="161"/>
      <c r="O191" s="161"/>
      <c r="P191" s="161"/>
      <c r="Q191" s="161"/>
      <c r="R191" s="161"/>
      <c r="S191" s="161"/>
      <c r="T191" s="161"/>
      <c r="U191" s="161"/>
      <c r="V191" s="161"/>
      <c r="W191" s="161"/>
      <c r="X191" s="161"/>
      <c r="Y191" s="161"/>
      <c r="Z191" s="161"/>
      <c r="AA191" s="161"/>
      <c r="AB191" s="161"/>
      <c r="AC191" s="161"/>
    </row>
    <row r="192" spans="1:29" ht="15" customHeight="1">
      <c r="A192" s="161"/>
      <c r="B192" s="161"/>
      <c r="C192" s="161"/>
      <c r="D192" s="161"/>
      <c r="E192" s="161"/>
      <c r="F192" s="161"/>
      <c r="G192" s="161"/>
      <c r="H192" s="161"/>
      <c r="I192" s="161"/>
      <c r="J192" s="161"/>
      <c r="K192" s="161"/>
      <c r="L192" s="161"/>
      <c r="M192" s="161"/>
      <c r="N192" s="161"/>
      <c r="O192" s="161"/>
      <c r="P192" s="161"/>
      <c r="Q192" s="161"/>
      <c r="R192" s="161"/>
      <c r="S192" s="161"/>
      <c r="T192" s="161"/>
      <c r="U192" s="161"/>
      <c r="V192" s="161"/>
      <c r="W192" s="161"/>
      <c r="X192" s="161"/>
      <c r="Y192" s="161"/>
      <c r="Z192" s="161"/>
      <c r="AA192" s="161"/>
      <c r="AB192" s="161"/>
      <c r="AC192" s="161"/>
    </row>
    <row r="193" spans="1:29" ht="15" customHeight="1">
      <c r="A193" s="161"/>
      <c r="B193" s="161"/>
      <c r="C193" s="161"/>
      <c r="D193" s="161"/>
      <c r="E193" s="161"/>
      <c r="F193" s="161"/>
      <c r="G193" s="161"/>
      <c r="H193" s="161"/>
      <c r="I193" s="161"/>
      <c r="J193" s="161"/>
      <c r="K193" s="161"/>
      <c r="L193" s="161"/>
      <c r="M193" s="161"/>
      <c r="N193" s="161"/>
      <c r="O193" s="161"/>
      <c r="P193" s="161"/>
      <c r="Q193" s="161"/>
      <c r="R193" s="161"/>
      <c r="S193" s="161"/>
      <c r="T193" s="161"/>
      <c r="U193" s="161"/>
      <c r="V193" s="161"/>
      <c r="W193" s="161"/>
      <c r="X193" s="161"/>
      <c r="Y193" s="161"/>
      <c r="Z193" s="161"/>
      <c r="AA193" s="161"/>
      <c r="AB193" s="161"/>
      <c r="AC193" s="161"/>
    </row>
    <row r="194" spans="1:29" ht="15" customHeight="1">
      <c r="A194" s="161"/>
      <c r="B194" s="161"/>
      <c r="C194" s="161"/>
      <c r="D194" s="161"/>
      <c r="E194" s="161"/>
      <c r="F194" s="161"/>
      <c r="G194" s="161"/>
      <c r="H194" s="161"/>
      <c r="I194" s="161"/>
      <c r="J194" s="161"/>
      <c r="K194" s="161"/>
      <c r="L194" s="161"/>
      <c r="M194" s="161"/>
      <c r="N194" s="161"/>
      <c r="O194" s="161"/>
      <c r="P194" s="161"/>
      <c r="Q194" s="161"/>
      <c r="R194" s="161"/>
      <c r="S194" s="161"/>
      <c r="T194" s="161"/>
      <c r="U194" s="161"/>
      <c r="V194" s="161"/>
      <c r="W194" s="161"/>
      <c r="X194" s="161"/>
      <c r="Y194" s="161"/>
      <c r="Z194" s="161"/>
      <c r="AA194" s="161"/>
      <c r="AB194" s="161"/>
      <c r="AC194" s="161"/>
    </row>
    <row r="195" spans="1:29" ht="15" customHeight="1">
      <c r="A195" s="161"/>
      <c r="B195" s="161"/>
      <c r="C195" s="161"/>
      <c r="D195" s="161"/>
      <c r="E195" s="161"/>
      <c r="F195" s="161"/>
      <c r="G195" s="161"/>
      <c r="H195" s="161"/>
      <c r="I195" s="161"/>
      <c r="J195" s="161"/>
      <c r="K195" s="161"/>
      <c r="L195" s="161"/>
      <c r="M195" s="161"/>
      <c r="N195" s="161"/>
      <c r="O195" s="161"/>
      <c r="P195" s="161"/>
      <c r="Q195" s="161"/>
      <c r="R195" s="161"/>
      <c r="S195" s="161"/>
      <c r="T195" s="161"/>
      <c r="U195" s="161"/>
      <c r="V195" s="161"/>
      <c r="W195" s="161"/>
      <c r="X195" s="161"/>
      <c r="Y195" s="161"/>
      <c r="Z195" s="161"/>
      <c r="AA195" s="161"/>
      <c r="AB195" s="161"/>
      <c r="AC195" s="161"/>
    </row>
    <row r="196" spans="1:29" ht="15" customHeight="1">
      <c r="A196" s="161"/>
      <c r="B196" s="161"/>
      <c r="C196" s="161"/>
      <c r="D196" s="161"/>
      <c r="E196" s="161"/>
      <c r="F196" s="161"/>
      <c r="G196" s="161"/>
      <c r="H196" s="161"/>
      <c r="I196" s="161"/>
      <c r="J196" s="161"/>
      <c r="K196" s="161"/>
      <c r="L196" s="161"/>
      <c r="M196" s="161"/>
      <c r="N196" s="161"/>
      <c r="O196" s="161"/>
      <c r="P196" s="161"/>
      <c r="Q196" s="161"/>
      <c r="R196" s="161"/>
      <c r="S196" s="161"/>
      <c r="T196" s="161"/>
      <c r="U196" s="161"/>
      <c r="V196" s="161"/>
      <c r="W196" s="161"/>
      <c r="X196" s="161"/>
      <c r="Y196" s="161"/>
      <c r="Z196" s="161"/>
      <c r="AA196" s="161"/>
      <c r="AB196" s="161"/>
      <c r="AC196" s="161"/>
    </row>
    <row r="197" spans="1:29" ht="15" customHeight="1">
      <c r="A197" s="161"/>
      <c r="B197" s="161"/>
      <c r="C197" s="161"/>
      <c r="D197" s="161"/>
      <c r="E197" s="161"/>
      <c r="F197" s="161"/>
      <c r="G197" s="161"/>
      <c r="H197" s="161"/>
      <c r="I197" s="161"/>
      <c r="J197" s="161"/>
      <c r="K197" s="161"/>
      <c r="L197" s="161"/>
      <c r="M197" s="161"/>
      <c r="N197" s="161"/>
      <c r="O197" s="161"/>
      <c r="P197" s="161"/>
      <c r="Q197" s="161"/>
      <c r="R197" s="161"/>
      <c r="S197" s="161"/>
      <c r="T197" s="161"/>
      <c r="U197" s="161"/>
      <c r="V197" s="161"/>
      <c r="W197" s="161"/>
      <c r="X197" s="161"/>
      <c r="Y197" s="161"/>
      <c r="Z197" s="161"/>
      <c r="AA197" s="161"/>
      <c r="AB197" s="161"/>
      <c r="AC197" s="161"/>
    </row>
    <row r="198" spans="1:29" ht="15" customHeight="1">
      <c r="A198" s="161"/>
      <c r="B198" s="161"/>
      <c r="C198" s="161"/>
      <c r="D198" s="161"/>
      <c r="E198" s="161"/>
      <c r="F198" s="161"/>
      <c r="G198" s="161"/>
      <c r="H198" s="161"/>
      <c r="I198" s="161"/>
      <c r="J198" s="161"/>
      <c r="K198" s="161"/>
      <c r="L198" s="161"/>
      <c r="M198" s="161"/>
      <c r="N198" s="161"/>
      <c r="O198" s="161"/>
      <c r="P198" s="161"/>
      <c r="Q198" s="161"/>
      <c r="R198" s="161"/>
      <c r="S198" s="161"/>
      <c r="T198" s="161"/>
      <c r="U198" s="161"/>
      <c r="V198" s="161"/>
      <c r="W198" s="161"/>
      <c r="X198" s="161"/>
      <c r="Y198" s="161"/>
      <c r="Z198" s="161"/>
      <c r="AA198" s="161"/>
      <c r="AB198" s="161"/>
      <c r="AC198" s="161"/>
    </row>
    <row r="199" spans="1:29" ht="15" customHeight="1">
      <c r="A199" s="161"/>
      <c r="B199" s="161"/>
      <c r="C199" s="161"/>
      <c r="D199" s="161"/>
      <c r="E199" s="161"/>
      <c r="F199" s="161"/>
      <c r="G199" s="161"/>
      <c r="H199" s="161"/>
      <c r="I199" s="161"/>
      <c r="J199" s="161"/>
      <c r="K199" s="161"/>
      <c r="L199" s="161"/>
      <c r="M199" s="161"/>
      <c r="N199" s="161"/>
      <c r="O199" s="161"/>
      <c r="P199" s="161"/>
      <c r="Q199" s="161"/>
      <c r="R199" s="161"/>
      <c r="S199" s="161"/>
      <c r="T199" s="161"/>
      <c r="U199" s="161"/>
      <c r="V199" s="161"/>
      <c r="W199" s="161"/>
      <c r="X199" s="161"/>
      <c r="Y199" s="161"/>
      <c r="Z199" s="161"/>
      <c r="AA199" s="161"/>
      <c r="AB199" s="161"/>
      <c r="AC199" s="161"/>
    </row>
    <row r="200" spans="1:29" ht="15" customHeight="1">
      <c r="A200" s="161"/>
      <c r="B200" s="161"/>
      <c r="C200" s="161"/>
      <c r="D200" s="161"/>
      <c r="E200" s="161"/>
      <c r="F200" s="161"/>
      <c r="G200" s="161"/>
      <c r="H200" s="161"/>
      <c r="I200" s="161"/>
      <c r="J200" s="161"/>
      <c r="K200" s="161"/>
      <c r="L200" s="161"/>
      <c r="M200" s="161"/>
      <c r="N200" s="161"/>
      <c r="O200" s="161"/>
      <c r="P200" s="161"/>
      <c r="Q200" s="161"/>
      <c r="R200" s="161"/>
      <c r="S200" s="161"/>
      <c r="T200" s="161"/>
      <c r="U200" s="161"/>
      <c r="V200" s="161"/>
      <c r="W200" s="161"/>
      <c r="X200" s="161"/>
      <c r="Y200" s="161"/>
      <c r="Z200" s="161"/>
      <c r="AA200" s="161"/>
      <c r="AB200" s="161"/>
      <c r="AC200" s="161"/>
    </row>
    <row r="201" spans="1:29" ht="15" customHeight="1">
      <c r="A201" s="161"/>
      <c r="B201" s="161"/>
      <c r="C201" s="161"/>
      <c r="D201" s="161"/>
      <c r="E201" s="161"/>
      <c r="F201" s="161"/>
      <c r="G201" s="161"/>
      <c r="H201" s="161"/>
      <c r="I201" s="161"/>
      <c r="J201" s="161"/>
      <c r="K201" s="161"/>
      <c r="L201" s="161"/>
      <c r="M201" s="161"/>
      <c r="N201" s="161"/>
      <c r="O201" s="161"/>
      <c r="P201" s="161"/>
      <c r="Q201" s="161"/>
      <c r="R201" s="161"/>
      <c r="S201" s="161"/>
      <c r="T201" s="161"/>
      <c r="U201" s="161"/>
      <c r="V201" s="161"/>
      <c r="W201" s="161"/>
      <c r="X201" s="161"/>
      <c r="Y201" s="161"/>
      <c r="Z201" s="161"/>
      <c r="AA201" s="161"/>
      <c r="AB201" s="161"/>
      <c r="AC201" s="161"/>
    </row>
    <row r="202" spans="1:29" ht="15" customHeight="1">
      <c r="A202" s="161"/>
      <c r="B202" s="161"/>
      <c r="C202" s="161"/>
      <c r="D202" s="161"/>
      <c r="E202" s="161"/>
      <c r="F202" s="161"/>
      <c r="G202" s="161"/>
      <c r="H202" s="161"/>
      <c r="I202" s="161"/>
      <c r="J202" s="161"/>
      <c r="K202" s="161"/>
      <c r="L202" s="161"/>
      <c r="M202" s="161"/>
      <c r="N202" s="161"/>
      <c r="O202" s="161"/>
      <c r="P202" s="161"/>
      <c r="Q202" s="161"/>
      <c r="R202" s="161"/>
      <c r="S202" s="161"/>
      <c r="T202" s="161"/>
      <c r="U202" s="161"/>
      <c r="V202" s="161"/>
      <c r="W202" s="161"/>
      <c r="X202" s="161"/>
      <c r="Y202" s="161"/>
      <c r="Z202" s="161"/>
      <c r="AA202" s="161"/>
      <c r="AB202" s="161"/>
      <c r="AC202" s="161"/>
    </row>
    <row r="203" spans="1:29" ht="15" customHeight="1">
      <c r="A203" s="161"/>
      <c r="B203" s="161"/>
      <c r="C203" s="161"/>
      <c r="D203" s="161"/>
      <c r="E203" s="161"/>
      <c r="F203" s="161"/>
      <c r="G203" s="161"/>
      <c r="H203" s="161"/>
      <c r="I203" s="161"/>
      <c r="J203" s="161"/>
      <c r="K203" s="161"/>
      <c r="L203" s="161"/>
      <c r="M203" s="161"/>
      <c r="N203" s="161"/>
      <c r="O203" s="161"/>
      <c r="P203" s="161"/>
      <c r="Q203" s="161"/>
      <c r="R203" s="161"/>
      <c r="S203" s="161"/>
      <c r="T203" s="161"/>
      <c r="U203" s="161"/>
      <c r="V203" s="161"/>
      <c r="W203" s="161"/>
      <c r="X203" s="161"/>
      <c r="Y203" s="161"/>
      <c r="Z203" s="161"/>
      <c r="AA203" s="161"/>
      <c r="AB203" s="161"/>
      <c r="AC203" s="161"/>
    </row>
    <row r="204" spans="1:29" ht="15" customHeight="1">
      <c r="A204" s="161"/>
      <c r="B204" s="161"/>
      <c r="C204" s="161"/>
      <c r="D204" s="161"/>
      <c r="E204" s="161"/>
      <c r="F204" s="161"/>
      <c r="G204" s="161"/>
      <c r="H204" s="161"/>
      <c r="I204" s="161"/>
      <c r="J204" s="161"/>
      <c r="K204" s="161"/>
      <c r="L204" s="161"/>
      <c r="M204" s="161"/>
      <c r="N204" s="161"/>
      <c r="O204" s="161"/>
      <c r="P204" s="161"/>
      <c r="Q204" s="161"/>
      <c r="R204" s="161"/>
      <c r="S204" s="161"/>
      <c r="T204" s="161"/>
      <c r="U204" s="161"/>
      <c r="V204" s="161"/>
      <c r="W204" s="161"/>
      <c r="X204" s="161"/>
      <c r="Y204" s="161"/>
      <c r="Z204" s="161"/>
      <c r="AA204" s="161"/>
      <c r="AB204" s="161"/>
      <c r="AC204" s="161"/>
    </row>
    <row r="205" spans="1:29" ht="15" customHeight="1">
      <c r="A205" s="161"/>
      <c r="B205" s="161"/>
      <c r="C205" s="161"/>
      <c r="D205" s="161"/>
      <c r="E205" s="161"/>
      <c r="F205" s="161"/>
      <c r="G205" s="161"/>
      <c r="H205" s="161"/>
      <c r="I205" s="161"/>
      <c r="J205" s="161"/>
      <c r="K205" s="161"/>
      <c r="L205" s="161"/>
      <c r="M205" s="161"/>
      <c r="N205" s="161"/>
      <c r="O205" s="161"/>
      <c r="P205" s="161"/>
      <c r="Q205" s="161"/>
      <c r="R205" s="161"/>
      <c r="S205" s="161"/>
      <c r="T205" s="161"/>
      <c r="U205" s="161"/>
      <c r="V205" s="161"/>
      <c r="W205" s="161"/>
      <c r="X205" s="161"/>
      <c r="Y205" s="161"/>
      <c r="Z205" s="161"/>
      <c r="AA205" s="161"/>
      <c r="AB205" s="161"/>
      <c r="AC205" s="161"/>
    </row>
    <row r="206" spans="1:29" ht="15" customHeight="1">
      <c r="A206" s="161"/>
      <c r="B206" s="161"/>
      <c r="C206" s="161"/>
      <c r="D206" s="161"/>
      <c r="E206" s="161"/>
      <c r="F206" s="161"/>
      <c r="G206" s="161"/>
      <c r="H206" s="161"/>
      <c r="I206" s="161"/>
      <c r="J206" s="161"/>
      <c r="K206" s="161"/>
      <c r="L206" s="161"/>
      <c r="M206" s="161"/>
      <c r="N206" s="161"/>
      <c r="O206" s="161"/>
      <c r="P206" s="161"/>
      <c r="Q206" s="161"/>
      <c r="R206" s="161"/>
      <c r="S206" s="161"/>
      <c r="T206" s="161"/>
      <c r="U206" s="161"/>
      <c r="V206" s="161"/>
      <c r="W206" s="161"/>
      <c r="X206" s="161"/>
      <c r="Y206" s="161"/>
      <c r="Z206" s="161"/>
      <c r="AA206" s="161"/>
      <c r="AB206" s="161"/>
      <c r="AC206" s="161"/>
    </row>
    <row r="207" spans="1:29" ht="15" customHeight="1">
      <c r="A207" s="161"/>
      <c r="B207" s="161"/>
      <c r="C207" s="161"/>
      <c r="D207" s="161"/>
      <c r="E207" s="161"/>
      <c r="F207" s="161"/>
      <c r="G207" s="161"/>
      <c r="H207" s="161"/>
      <c r="I207" s="161"/>
      <c r="J207" s="161"/>
      <c r="K207" s="161"/>
      <c r="L207" s="161"/>
      <c r="M207" s="161"/>
      <c r="N207" s="161"/>
      <c r="O207" s="161"/>
      <c r="P207" s="161"/>
      <c r="Q207" s="161"/>
      <c r="R207" s="161"/>
      <c r="S207" s="161"/>
      <c r="T207" s="161"/>
      <c r="U207" s="161"/>
      <c r="V207" s="161"/>
      <c r="W207" s="161"/>
      <c r="X207" s="161"/>
      <c r="Y207" s="161"/>
      <c r="Z207" s="161"/>
      <c r="AA207" s="161"/>
      <c r="AB207" s="161"/>
      <c r="AC207" s="161"/>
    </row>
    <row r="208" spans="1:29" ht="15" customHeight="1">
      <c r="A208" s="161"/>
      <c r="B208" s="161"/>
      <c r="C208" s="161"/>
      <c r="D208" s="161"/>
      <c r="E208" s="161"/>
      <c r="F208" s="161"/>
      <c r="G208" s="161"/>
      <c r="H208" s="161"/>
      <c r="I208" s="161"/>
      <c r="J208" s="161"/>
      <c r="K208" s="161"/>
      <c r="L208" s="161"/>
      <c r="M208" s="161"/>
      <c r="N208" s="161"/>
      <c r="O208" s="161"/>
      <c r="P208" s="161"/>
      <c r="Q208" s="161"/>
      <c r="R208" s="161"/>
      <c r="S208" s="161"/>
      <c r="T208" s="161"/>
      <c r="U208" s="161"/>
      <c r="V208" s="161"/>
      <c r="W208" s="161"/>
      <c r="X208" s="161"/>
      <c r="Y208" s="161"/>
      <c r="Z208" s="161"/>
      <c r="AA208" s="161"/>
      <c r="AB208" s="161"/>
      <c r="AC208" s="161"/>
    </row>
    <row r="209" spans="1:29" ht="15" customHeight="1">
      <c r="A209" s="161"/>
      <c r="B209" s="161"/>
      <c r="C209" s="161"/>
      <c r="D209" s="161"/>
      <c r="E209" s="161"/>
      <c r="F209" s="161"/>
      <c r="G209" s="161"/>
      <c r="H209" s="161"/>
      <c r="I209" s="161"/>
      <c r="J209" s="161"/>
      <c r="K209" s="161"/>
      <c r="L209" s="161"/>
      <c r="M209" s="161"/>
      <c r="N209" s="161"/>
      <c r="O209" s="161"/>
      <c r="P209" s="161"/>
      <c r="Q209" s="161"/>
      <c r="R209" s="161"/>
      <c r="S209" s="161"/>
      <c r="T209" s="161"/>
      <c r="U209" s="161"/>
      <c r="V209" s="161"/>
      <c r="W209" s="161"/>
      <c r="X209" s="161"/>
      <c r="Y209" s="161"/>
      <c r="Z209" s="161"/>
      <c r="AA209" s="161"/>
      <c r="AB209" s="161"/>
      <c r="AC209" s="161"/>
    </row>
    <row r="210" spans="1:29" ht="15" customHeight="1">
      <c r="A210" s="161"/>
      <c r="B210" s="161"/>
      <c r="C210" s="161"/>
      <c r="D210" s="161"/>
      <c r="E210" s="161"/>
      <c r="F210" s="161"/>
      <c r="G210" s="161"/>
      <c r="H210" s="161"/>
      <c r="I210" s="161"/>
      <c r="J210" s="161"/>
      <c r="K210" s="161"/>
      <c r="L210" s="161"/>
      <c r="M210" s="161"/>
      <c r="N210" s="161"/>
      <c r="O210" s="161"/>
      <c r="P210" s="161"/>
      <c r="Q210" s="161"/>
      <c r="R210" s="161"/>
      <c r="S210" s="161"/>
      <c r="T210" s="161"/>
      <c r="U210" s="161"/>
      <c r="V210" s="161"/>
      <c r="W210" s="161"/>
      <c r="X210" s="161"/>
      <c r="Y210" s="161"/>
      <c r="Z210" s="161"/>
      <c r="AA210" s="161"/>
      <c r="AB210" s="161"/>
      <c r="AC210" s="161"/>
    </row>
    <row r="211" spans="1:29" ht="15" customHeight="1">
      <c r="A211" s="161"/>
      <c r="B211" s="161"/>
      <c r="C211" s="161"/>
      <c r="D211" s="161"/>
      <c r="E211" s="161"/>
      <c r="F211" s="161"/>
      <c r="G211" s="161"/>
      <c r="H211" s="161"/>
      <c r="I211" s="161"/>
      <c r="J211" s="161"/>
      <c r="K211" s="161"/>
      <c r="L211" s="161"/>
      <c r="M211" s="161"/>
      <c r="N211" s="161"/>
      <c r="O211" s="161"/>
      <c r="P211" s="161"/>
      <c r="Q211" s="161"/>
      <c r="R211" s="161"/>
      <c r="S211" s="161"/>
      <c r="T211" s="161"/>
      <c r="U211" s="161"/>
      <c r="V211" s="161"/>
      <c r="W211" s="161"/>
      <c r="X211" s="161"/>
      <c r="Y211" s="161"/>
      <c r="Z211" s="161"/>
      <c r="AA211" s="161"/>
      <c r="AB211" s="161"/>
      <c r="AC211" s="161"/>
    </row>
    <row r="212" spans="1:29" ht="15" customHeight="1">
      <c r="A212" s="161"/>
      <c r="B212" s="161"/>
      <c r="C212" s="161"/>
      <c r="D212" s="161"/>
      <c r="E212" s="161"/>
      <c r="F212" s="161"/>
      <c r="G212" s="161"/>
      <c r="H212" s="161"/>
      <c r="I212" s="161"/>
      <c r="J212" s="161"/>
      <c r="K212" s="161"/>
      <c r="L212" s="161"/>
      <c r="M212" s="161"/>
      <c r="N212" s="161"/>
      <c r="O212" s="161"/>
      <c r="P212" s="161"/>
      <c r="Q212" s="161"/>
      <c r="R212" s="161"/>
      <c r="S212" s="161"/>
      <c r="T212" s="161"/>
      <c r="U212" s="161"/>
      <c r="V212" s="161"/>
      <c r="W212" s="161"/>
      <c r="X212" s="161"/>
      <c r="Y212" s="161"/>
      <c r="Z212" s="161"/>
      <c r="AA212" s="161"/>
      <c r="AB212" s="161"/>
      <c r="AC212" s="161"/>
    </row>
    <row r="213" spans="1:29" ht="15" customHeight="1">
      <c r="A213" s="161"/>
      <c r="B213" s="161"/>
      <c r="C213" s="161"/>
      <c r="D213" s="161"/>
      <c r="E213" s="161"/>
      <c r="F213" s="161"/>
      <c r="G213" s="161"/>
      <c r="H213" s="161"/>
      <c r="I213" s="161"/>
      <c r="J213" s="161"/>
      <c r="K213" s="161"/>
      <c r="L213" s="161"/>
      <c r="M213" s="161"/>
      <c r="N213" s="161"/>
      <c r="O213" s="161"/>
      <c r="P213" s="161"/>
      <c r="Q213" s="161"/>
      <c r="R213" s="161"/>
      <c r="S213" s="161"/>
      <c r="T213" s="161"/>
      <c r="U213" s="161"/>
      <c r="V213" s="161"/>
      <c r="W213" s="161"/>
      <c r="X213" s="161"/>
      <c r="Y213" s="161"/>
      <c r="Z213" s="161"/>
      <c r="AA213" s="161"/>
      <c r="AB213" s="161"/>
      <c r="AC213" s="161"/>
    </row>
    <row r="214" spans="1:29" ht="15" customHeight="1">
      <c r="A214" s="161"/>
      <c r="B214" s="161"/>
      <c r="C214" s="161"/>
      <c r="D214" s="161"/>
      <c r="E214" s="161"/>
      <c r="F214" s="161"/>
      <c r="G214" s="161"/>
      <c r="H214" s="161"/>
      <c r="I214" s="161"/>
      <c r="J214" s="161"/>
      <c r="K214" s="161"/>
      <c r="L214" s="161"/>
      <c r="M214" s="161"/>
      <c r="N214" s="161"/>
      <c r="O214" s="161"/>
      <c r="P214" s="161"/>
      <c r="Q214" s="161"/>
      <c r="R214" s="161"/>
      <c r="S214" s="161"/>
      <c r="T214" s="161"/>
      <c r="U214" s="161"/>
      <c r="V214" s="161"/>
      <c r="W214" s="161"/>
      <c r="X214" s="161"/>
      <c r="Y214" s="161"/>
      <c r="Z214" s="161"/>
      <c r="AA214" s="161"/>
      <c r="AB214" s="161"/>
      <c r="AC214" s="161"/>
    </row>
    <row r="215" spans="1:29" ht="15" customHeight="1">
      <c r="A215" s="161"/>
      <c r="B215" s="161"/>
      <c r="C215" s="161"/>
      <c r="D215" s="161"/>
      <c r="E215" s="161"/>
      <c r="F215" s="161"/>
      <c r="G215" s="161"/>
      <c r="H215" s="161"/>
      <c r="I215" s="161"/>
      <c r="J215" s="161"/>
      <c r="K215" s="161"/>
      <c r="L215" s="161"/>
      <c r="M215" s="161"/>
      <c r="N215" s="161"/>
      <c r="O215" s="161"/>
      <c r="P215" s="161"/>
      <c r="Q215" s="161"/>
      <c r="R215" s="161"/>
      <c r="S215" s="161"/>
      <c r="T215" s="161"/>
      <c r="U215" s="161"/>
      <c r="V215" s="161"/>
      <c r="W215" s="161"/>
      <c r="X215" s="161"/>
      <c r="Y215" s="161"/>
      <c r="Z215" s="161"/>
      <c r="AA215" s="161"/>
      <c r="AB215" s="161"/>
      <c r="AC215" s="161"/>
    </row>
    <row r="216" spans="1:29" ht="15" customHeight="1">
      <c r="A216" s="161"/>
      <c r="B216" s="161"/>
      <c r="C216" s="161"/>
      <c r="D216" s="161"/>
      <c r="E216" s="161"/>
      <c r="F216" s="161"/>
      <c r="G216" s="161"/>
      <c r="H216" s="161"/>
      <c r="I216" s="161"/>
      <c r="J216" s="161"/>
      <c r="K216" s="161"/>
      <c r="L216" s="161"/>
      <c r="M216" s="161"/>
      <c r="N216" s="161"/>
      <c r="O216" s="161"/>
      <c r="P216" s="161"/>
      <c r="Q216" s="161"/>
      <c r="R216" s="161"/>
      <c r="S216" s="161"/>
      <c r="T216" s="161"/>
      <c r="U216" s="161"/>
      <c r="V216" s="161"/>
      <c r="W216" s="161"/>
      <c r="X216" s="161"/>
      <c r="Y216" s="161"/>
      <c r="Z216" s="161"/>
      <c r="AA216" s="161"/>
      <c r="AB216" s="161"/>
      <c r="AC216" s="161"/>
    </row>
    <row r="217" spans="1:29" ht="15" customHeight="1">
      <c r="A217" s="161"/>
      <c r="B217" s="161"/>
      <c r="C217" s="161"/>
      <c r="D217" s="161"/>
      <c r="E217" s="161"/>
      <c r="F217" s="161"/>
      <c r="G217" s="161"/>
      <c r="H217" s="161"/>
      <c r="I217" s="161"/>
      <c r="J217" s="161"/>
      <c r="K217" s="161"/>
      <c r="L217" s="161"/>
      <c r="M217" s="161"/>
      <c r="N217" s="161"/>
      <c r="O217" s="161"/>
      <c r="P217" s="161"/>
      <c r="Q217" s="161"/>
      <c r="R217" s="161"/>
      <c r="S217" s="161"/>
      <c r="T217" s="161"/>
      <c r="U217" s="161"/>
      <c r="V217" s="161"/>
      <c r="W217" s="161"/>
      <c r="X217" s="161"/>
      <c r="Y217" s="161"/>
      <c r="Z217" s="161"/>
      <c r="AA217" s="161"/>
      <c r="AB217" s="161"/>
      <c r="AC217" s="161"/>
    </row>
    <row r="218" spans="1:29" ht="15" customHeight="1">
      <c r="A218" s="161"/>
      <c r="B218" s="161"/>
      <c r="C218" s="161"/>
      <c r="D218" s="161"/>
      <c r="E218" s="161"/>
      <c r="F218" s="161"/>
      <c r="G218" s="161"/>
      <c r="H218" s="161"/>
      <c r="I218" s="161"/>
      <c r="J218" s="161"/>
      <c r="K218" s="161"/>
      <c r="L218" s="161"/>
      <c r="M218" s="161"/>
      <c r="N218" s="161"/>
      <c r="O218" s="161"/>
      <c r="P218" s="161"/>
      <c r="Q218" s="161"/>
      <c r="R218" s="161"/>
      <c r="S218" s="161"/>
      <c r="T218" s="161"/>
      <c r="U218" s="161"/>
      <c r="V218" s="161"/>
      <c r="W218" s="161"/>
      <c r="X218" s="161"/>
      <c r="Y218" s="161"/>
      <c r="Z218" s="161"/>
      <c r="AA218" s="161"/>
      <c r="AB218" s="161"/>
      <c r="AC218" s="161"/>
    </row>
    <row r="219" spans="1:29" ht="15" customHeight="1">
      <c r="A219" s="161"/>
      <c r="B219" s="161"/>
      <c r="C219" s="161"/>
      <c r="D219" s="161"/>
      <c r="E219" s="161"/>
      <c r="F219" s="161"/>
      <c r="G219" s="161"/>
      <c r="H219" s="161"/>
      <c r="I219" s="161"/>
      <c r="J219" s="161"/>
      <c r="K219" s="161"/>
      <c r="L219" s="161"/>
      <c r="M219" s="161"/>
      <c r="N219" s="161"/>
      <c r="O219" s="161"/>
      <c r="P219" s="161"/>
      <c r="Q219" s="161"/>
      <c r="R219" s="161"/>
      <c r="S219" s="161"/>
      <c r="T219" s="161"/>
      <c r="U219" s="161"/>
      <c r="V219" s="161"/>
      <c r="W219" s="161"/>
      <c r="X219" s="161"/>
      <c r="Y219" s="161"/>
      <c r="Z219" s="161"/>
      <c r="AA219" s="161"/>
      <c r="AB219" s="161"/>
      <c r="AC219" s="161"/>
    </row>
    <row r="220" spans="1:29" ht="15" customHeight="1">
      <c r="A220" s="161"/>
      <c r="B220" s="161"/>
      <c r="C220" s="161"/>
      <c r="D220" s="161"/>
      <c r="E220" s="161"/>
      <c r="F220" s="161"/>
      <c r="G220" s="161"/>
      <c r="H220" s="161"/>
      <c r="I220" s="161"/>
      <c r="J220" s="161"/>
      <c r="K220" s="161"/>
      <c r="L220" s="161"/>
      <c r="M220" s="161"/>
      <c r="N220" s="161"/>
      <c r="O220" s="161"/>
      <c r="P220" s="161"/>
      <c r="Q220" s="161"/>
      <c r="R220" s="161"/>
      <c r="S220" s="161"/>
      <c r="T220" s="161"/>
      <c r="U220" s="161"/>
      <c r="V220" s="161"/>
      <c r="W220" s="161"/>
      <c r="X220" s="161"/>
      <c r="Y220" s="161"/>
      <c r="Z220" s="161"/>
      <c r="AA220" s="161"/>
      <c r="AB220" s="161"/>
      <c r="AC220" s="161"/>
    </row>
    <row r="221" spans="1:29" ht="15" customHeight="1">
      <c r="A221" s="161"/>
      <c r="B221" s="161"/>
      <c r="C221" s="161"/>
      <c r="D221" s="161"/>
      <c r="E221" s="161"/>
      <c r="F221" s="161"/>
      <c r="G221" s="161"/>
      <c r="H221" s="161"/>
      <c r="I221" s="161"/>
      <c r="J221" s="161"/>
      <c r="K221" s="161"/>
      <c r="L221" s="161"/>
      <c r="M221" s="161"/>
      <c r="N221" s="161"/>
      <c r="O221" s="161"/>
      <c r="P221" s="161"/>
      <c r="Q221" s="161"/>
      <c r="R221" s="161"/>
      <c r="S221" s="161"/>
      <c r="T221" s="161"/>
      <c r="U221" s="161"/>
      <c r="V221" s="161"/>
      <c r="W221" s="161"/>
      <c r="X221" s="161"/>
      <c r="Y221" s="161"/>
      <c r="Z221" s="161"/>
      <c r="AA221" s="161"/>
      <c r="AB221" s="161"/>
      <c r="AC221" s="161"/>
    </row>
    <row r="222" spans="1:29" ht="15" customHeight="1">
      <c r="A222" s="161"/>
      <c r="B222" s="161"/>
      <c r="C222" s="161"/>
      <c r="D222" s="161"/>
      <c r="E222" s="161"/>
      <c r="F222" s="161"/>
      <c r="G222" s="161"/>
      <c r="H222" s="161"/>
      <c r="I222" s="161"/>
      <c r="J222" s="161"/>
      <c r="K222" s="161"/>
      <c r="L222" s="161"/>
      <c r="M222" s="161"/>
      <c r="N222" s="161"/>
      <c r="O222" s="161"/>
      <c r="P222" s="161"/>
      <c r="Q222" s="161"/>
      <c r="R222" s="161"/>
      <c r="S222" s="161"/>
      <c r="T222" s="161"/>
      <c r="U222" s="161"/>
      <c r="V222" s="161"/>
      <c r="W222" s="161"/>
      <c r="X222" s="161"/>
      <c r="Y222" s="161"/>
      <c r="Z222" s="161"/>
      <c r="AA222" s="161"/>
      <c r="AB222" s="161"/>
      <c r="AC222" s="161"/>
    </row>
    <row r="223" spans="1:29" ht="15" customHeight="1">
      <c r="A223" s="161"/>
      <c r="B223" s="161"/>
      <c r="C223" s="161"/>
      <c r="D223" s="161"/>
      <c r="E223" s="161"/>
      <c r="F223" s="161"/>
      <c r="G223" s="161"/>
      <c r="H223" s="161"/>
      <c r="I223" s="161"/>
      <c r="J223" s="161"/>
      <c r="K223" s="161"/>
      <c r="L223" s="161"/>
      <c r="M223" s="161"/>
      <c r="N223" s="161"/>
      <c r="O223" s="161"/>
      <c r="P223" s="161"/>
      <c r="Q223" s="161"/>
      <c r="R223" s="161"/>
      <c r="S223" s="161"/>
      <c r="T223" s="161"/>
      <c r="U223" s="161"/>
      <c r="V223" s="161"/>
      <c r="W223" s="161"/>
      <c r="X223" s="161"/>
      <c r="Y223" s="161"/>
      <c r="Z223" s="161"/>
      <c r="AA223" s="161"/>
      <c r="AB223" s="161"/>
      <c r="AC223" s="161"/>
    </row>
    <row r="224" spans="1:29" ht="15" customHeight="1">
      <c r="A224" s="161"/>
      <c r="B224" s="161"/>
      <c r="C224" s="161"/>
      <c r="D224" s="161"/>
      <c r="E224" s="161"/>
      <c r="F224" s="161"/>
      <c r="G224" s="161"/>
      <c r="H224" s="161"/>
      <c r="I224" s="161"/>
      <c r="J224" s="161"/>
      <c r="K224" s="161"/>
      <c r="L224" s="161"/>
      <c r="M224" s="161"/>
      <c r="N224" s="161"/>
      <c r="O224" s="161"/>
      <c r="P224" s="161"/>
      <c r="Q224" s="161"/>
      <c r="R224" s="161"/>
      <c r="S224" s="161"/>
      <c r="T224" s="161"/>
      <c r="U224" s="161"/>
      <c r="V224" s="161"/>
      <c r="W224" s="161"/>
      <c r="X224" s="161"/>
      <c r="Y224" s="161"/>
      <c r="Z224" s="161"/>
      <c r="AA224" s="161"/>
      <c r="AB224" s="161"/>
      <c r="AC224" s="161"/>
    </row>
    <row r="225" spans="1:29" ht="15" customHeight="1">
      <c r="A225" s="161"/>
      <c r="B225" s="161"/>
      <c r="C225" s="161"/>
      <c r="D225" s="161"/>
      <c r="E225" s="161"/>
      <c r="F225" s="161"/>
      <c r="G225" s="161"/>
      <c r="H225" s="161"/>
      <c r="I225" s="161"/>
      <c r="J225" s="161"/>
      <c r="K225" s="161"/>
      <c r="L225" s="161"/>
      <c r="M225" s="161"/>
      <c r="N225" s="161"/>
      <c r="O225" s="161"/>
      <c r="P225" s="161"/>
      <c r="Q225" s="161"/>
      <c r="R225" s="161"/>
      <c r="S225" s="161"/>
      <c r="T225" s="161"/>
      <c r="U225" s="161"/>
      <c r="V225" s="161"/>
      <c r="W225" s="161"/>
      <c r="X225" s="161"/>
      <c r="Y225" s="161"/>
      <c r="Z225" s="161"/>
      <c r="AA225" s="161"/>
      <c r="AB225" s="161"/>
      <c r="AC225" s="161"/>
    </row>
    <row r="226" spans="1:29" ht="15" customHeight="1">
      <c r="A226" s="161"/>
      <c r="B226" s="161"/>
      <c r="C226" s="161"/>
      <c r="D226" s="161"/>
      <c r="E226" s="161"/>
      <c r="F226" s="161"/>
      <c r="G226" s="161"/>
      <c r="H226" s="161"/>
      <c r="I226" s="161"/>
      <c r="J226" s="161"/>
      <c r="K226" s="161"/>
      <c r="L226" s="161"/>
      <c r="M226" s="161"/>
      <c r="N226" s="161"/>
      <c r="O226" s="161"/>
      <c r="P226" s="161"/>
      <c r="Q226" s="161"/>
      <c r="R226" s="161"/>
      <c r="S226" s="161"/>
      <c r="T226" s="161"/>
      <c r="U226" s="161"/>
      <c r="V226" s="161"/>
      <c r="W226" s="161"/>
      <c r="X226" s="161"/>
      <c r="Y226" s="161"/>
      <c r="Z226" s="161"/>
      <c r="AA226" s="161"/>
      <c r="AB226" s="161"/>
      <c r="AC226" s="161"/>
    </row>
    <row r="227" spans="1:29" ht="15" customHeight="1">
      <c r="A227" s="161"/>
      <c r="B227" s="161"/>
      <c r="C227" s="161"/>
      <c r="D227" s="161"/>
      <c r="E227" s="161"/>
      <c r="F227" s="161"/>
      <c r="G227" s="161"/>
      <c r="H227" s="161"/>
      <c r="I227" s="161"/>
      <c r="J227" s="161"/>
      <c r="K227" s="161"/>
      <c r="L227" s="161"/>
      <c r="M227" s="161"/>
      <c r="N227" s="161"/>
      <c r="O227" s="161"/>
      <c r="P227" s="161"/>
      <c r="Q227" s="161"/>
      <c r="R227" s="161"/>
      <c r="S227" s="161"/>
      <c r="T227" s="161"/>
      <c r="U227" s="161"/>
      <c r="V227" s="161"/>
      <c r="W227" s="161"/>
      <c r="X227" s="161"/>
      <c r="Y227" s="161"/>
      <c r="Z227" s="161"/>
      <c r="AA227" s="161"/>
      <c r="AB227" s="161"/>
      <c r="AC227" s="161"/>
    </row>
    <row r="228" spans="1:29" ht="15" customHeight="1">
      <c r="A228" s="161"/>
      <c r="B228" s="161"/>
      <c r="C228" s="161"/>
      <c r="D228" s="161"/>
      <c r="E228" s="161"/>
      <c r="F228" s="161"/>
      <c r="G228" s="161"/>
      <c r="H228" s="161"/>
      <c r="I228" s="161"/>
      <c r="J228" s="161"/>
      <c r="K228" s="161"/>
      <c r="L228" s="161"/>
      <c r="M228" s="161"/>
      <c r="N228" s="161"/>
      <c r="O228" s="161"/>
      <c r="P228" s="161"/>
      <c r="Q228" s="161"/>
      <c r="R228" s="161"/>
      <c r="S228" s="161"/>
      <c r="T228" s="161"/>
      <c r="U228" s="161"/>
      <c r="V228" s="161"/>
      <c r="W228" s="161"/>
      <c r="X228" s="161"/>
      <c r="Y228" s="161"/>
      <c r="Z228" s="161"/>
      <c r="AA228" s="161"/>
      <c r="AB228" s="161"/>
      <c r="AC228" s="161"/>
    </row>
    <row r="229" spans="1:29" ht="15" customHeight="1">
      <c r="A229" s="161"/>
      <c r="B229" s="161"/>
      <c r="C229" s="161"/>
      <c r="D229" s="161"/>
      <c r="E229" s="161"/>
      <c r="F229" s="161"/>
      <c r="G229" s="161"/>
      <c r="H229" s="161"/>
      <c r="I229" s="161"/>
      <c r="J229" s="161"/>
      <c r="K229" s="161"/>
      <c r="L229" s="161"/>
      <c r="M229" s="161"/>
      <c r="N229" s="161"/>
      <c r="O229" s="161"/>
      <c r="P229" s="161"/>
      <c r="Q229" s="161"/>
      <c r="R229" s="161"/>
      <c r="S229" s="161"/>
      <c r="T229" s="161"/>
      <c r="U229" s="161"/>
      <c r="V229" s="161"/>
      <c r="W229" s="161"/>
      <c r="X229" s="161"/>
      <c r="Y229" s="161"/>
      <c r="Z229" s="161"/>
      <c r="AA229" s="161"/>
      <c r="AB229" s="161"/>
      <c r="AC229" s="161"/>
    </row>
    <row r="230" spans="1:29" ht="15" customHeight="1">
      <c r="A230" s="161"/>
      <c r="B230" s="161"/>
      <c r="C230" s="161"/>
      <c r="D230" s="161"/>
      <c r="E230" s="161"/>
      <c r="F230" s="161"/>
      <c r="G230" s="161"/>
      <c r="H230" s="161"/>
      <c r="I230" s="161"/>
      <c r="J230" s="161"/>
      <c r="K230" s="161"/>
      <c r="L230" s="161"/>
      <c r="M230" s="161"/>
      <c r="N230" s="161"/>
      <c r="O230" s="161"/>
      <c r="P230" s="161"/>
      <c r="Q230" s="161"/>
      <c r="R230" s="161"/>
      <c r="S230" s="161"/>
      <c r="T230" s="161"/>
      <c r="U230" s="161"/>
      <c r="V230" s="161"/>
      <c r="W230" s="161"/>
      <c r="X230" s="161"/>
      <c r="Y230" s="161"/>
      <c r="Z230" s="161"/>
      <c r="AA230" s="161"/>
      <c r="AB230" s="161"/>
      <c r="AC230" s="161"/>
    </row>
    <row r="231" spans="1:29" ht="15" customHeight="1">
      <c r="A231" s="161"/>
      <c r="B231" s="161"/>
      <c r="C231" s="161"/>
      <c r="D231" s="161"/>
      <c r="E231" s="161"/>
      <c r="F231" s="161"/>
      <c r="G231" s="161"/>
      <c r="H231" s="161"/>
      <c r="I231" s="161"/>
      <c r="J231" s="161"/>
      <c r="K231" s="161"/>
      <c r="L231" s="161"/>
      <c r="M231" s="161"/>
      <c r="N231" s="161"/>
      <c r="O231" s="161"/>
      <c r="P231" s="161"/>
      <c r="Q231" s="161"/>
      <c r="R231" s="161"/>
      <c r="S231" s="161"/>
      <c r="T231" s="161"/>
      <c r="U231" s="161"/>
      <c r="V231" s="161"/>
      <c r="W231" s="161"/>
      <c r="X231" s="161"/>
      <c r="Y231" s="161"/>
      <c r="Z231" s="161"/>
      <c r="AA231" s="161"/>
      <c r="AB231" s="161"/>
      <c r="AC231" s="161"/>
    </row>
    <row r="232" spans="1:29" ht="15" customHeight="1">
      <c r="A232" s="161"/>
      <c r="B232" s="161"/>
      <c r="C232" s="161"/>
      <c r="D232" s="161"/>
      <c r="E232" s="161"/>
      <c r="F232" s="161"/>
      <c r="G232" s="161"/>
      <c r="H232" s="161"/>
      <c r="I232" s="161"/>
      <c r="J232" s="161"/>
      <c r="K232" s="161"/>
      <c r="L232" s="161"/>
      <c r="M232" s="161"/>
      <c r="N232" s="161"/>
      <c r="O232" s="161"/>
      <c r="P232" s="161"/>
      <c r="Q232" s="161"/>
      <c r="R232" s="161"/>
      <c r="S232" s="161"/>
      <c r="T232" s="161"/>
      <c r="U232" s="161"/>
      <c r="V232" s="161"/>
      <c r="W232" s="161"/>
      <c r="X232" s="161"/>
      <c r="Y232" s="161"/>
      <c r="Z232" s="161"/>
      <c r="AA232" s="161"/>
      <c r="AB232" s="161"/>
      <c r="AC232" s="161"/>
    </row>
    <row r="233" spans="1:29" ht="15" customHeight="1">
      <c r="A233" s="161"/>
      <c r="B233" s="161"/>
      <c r="C233" s="161"/>
      <c r="D233" s="161"/>
      <c r="E233" s="161"/>
      <c r="F233" s="161"/>
      <c r="G233" s="161"/>
      <c r="H233" s="161"/>
      <c r="I233" s="161"/>
      <c r="J233" s="161"/>
      <c r="K233" s="161"/>
      <c r="L233" s="161"/>
      <c r="M233" s="161"/>
      <c r="N233" s="161"/>
      <c r="O233" s="161"/>
      <c r="P233" s="161"/>
      <c r="Q233" s="161"/>
      <c r="R233" s="161"/>
      <c r="S233" s="161"/>
      <c r="T233" s="161"/>
      <c r="U233" s="161"/>
      <c r="V233" s="161"/>
      <c r="W233" s="161"/>
      <c r="X233" s="161"/>
      <c r="Y233" s="161"/>
      <c r="Z233" s="161"/>
      <c r="AA233" s="161"/>
      <c r="AB233" s="161"/>
      <c r="AC233" s="161"/>
    </row>
    <row r="234" spans="1:29" ht="15" customHeight="1">
      <c r="A234" s="161"/>
      <c r="B234" s="161"/>
      <c r="C234" s="161"/>
      <c r="D234" s="161"/>
      <c r="E234" s="161"/>
      <c r="F234" s="161"/>
      <c r="G234" s="161"/>
      <c r="H234" s="161"/>
      <c r="I234" s="161"/>
      <c r="J234" s="161"/>
      <c r="K234" s="161"/>
      <c r="L234" s="161"/>
      <c r="M234" s="161"/>
      <c r="N234" s="161"/>
      <c r="O234" s="161"/>
      <c r="P234" s="161"/>
      <c r="Q234" s="161"/>
      <c r="R234" s="161"/>
      <c r="S234" s="161"/>
      <c r="T234" s="161"/>
      <c r="U234" s="161"/>
      <c r="V234" s="161"/>
      <c r="W234" s="161"/>
      <c r="X234" s="161"/>
      <c r="Y234" s="161"/>
      <c r="Z234" s="161"/>
      <c r="AA234" s="161"/>
      <c r="AB234" s="161"/>
      <c r="AC234" s="161"/>
    </row>
    <row r="235" spans="1:29" ht="15" customHeight="1">
      <c r="A235" s="161"/>
      <c r="B235" s="161"/>
      <c r="C235" s="161"/>
      <c r="D235" s="161"/>
      <c r="E235" s="161"/>
      <c r="F235" s="161"/>
      <c r="G235" s="161"/>
      <c r="H235" s="161"/>
      <c r="I235" s="161"/>
      <c r="J235" s="161"/>
      <c r="K235" s="161"/>
      <c r="L235" s="161"/>
      <c r="M235" s="161"/>
      <c r="N235" s="161"/>
      <c r="O235" s="161"/>
      <c r="P235" s="161"/>
      <c r="Q235" s="161"/>
      <c r="R235" s="161"/>
      <c r="S235" s="161"/>
      <c r="T235" s="161"/>
      <c r="U235" s="161"/>
      <c r="V235" s="161"/>
      <c r="W235" s="161"/>
      <c r="X235" s="161"/>
      <c r="Y235" s="161"/>
      <c r="Z235" s="161"/>
      <c r="AA235" s="161"/>
      <c r="AB235" s="161"/>
      <c r="AC235" s="161"/>
    </row>
    <row r="236" spans="1:29" ht="15" customHeight="1">
      <c r="A236" s="161"/>
      <c r="B236" s="161"/>
      <c r="C236" s="161"/>
      <c r="D236" s="161"/>
      <c r="E236" s="161"/>
      <c r="F236" s="161"/>
      <c r="G236" s="161"/>
      <c r="H236" s="161"/>
      <c r="I236" s="161"/>
      <c r="J236" s="161"/>
      <c r="K236" s="161"/>
      <c r="L236" s="161"/>
      <c r="M236" s="161"/>
      <c r="N236" s="161"/>
      <c r="O236" s="161"/>
      <c r="P236" s="161"/>
      <c r="Q236" s="161"/>
      <c r="R236" s="161"/>
      <c r="S236" s="161"/>
      <c r="T236" s="161"/>
      <c r="U236" s="161"/>
      <c r="V236" s="161"/>
      <c r="W236" s="161"/>
      <c r="X236" s="161"/>
      <c r="Y236" s="161"/>
      <c r="Z236" s="161"/>
      <c r="AA236" s="161"/>
      <c r="AB236" s="161"/>
      <c r="AC236" s="161"/>
    </row>
    <row r="237" spans="1:29" ht="15" customHeight="1">
      <c r="A237" s="161"/>
      <c r="B237" s="161"/>
      <c r="C237" s="161"/>
      <c r="D237" s="161"/>
      <c r="E237" s="161"/>
      <c r="F237" s="161"/>
      <c r="G237" s="161"/>
      <c r="H237" s="161"/>
      <c r="I237" s="161"/>
      <c r="J237" s="161"/>
      <c r="K237" s="161"/>
      <c r="L237" s="161"/>
      <c r="M237" s="161"/>
      <c r="N237" s="161"/>
      <c r="O237" s="161"/>
      <c r="P237" s="161"/>
      <c r="Q237" s="161"/>
      <c r="R237" s="161"/>
      <c r="S237" s="161"/>
      <c r="T237" s="161"/>
      <c r="U237" s="161"/>
      <c r="V237" s="161"/>
      <c r="W237" s="161"/>
      <c r="X237" s="161"/>
      <c r="Y237" s="161"/>
      <c r="Z237" s="161"/>
      <c r="AA237" s="161"/>
      <c r="AB237" s="161"/>
      <c r="AC237" s="161"/>
    </row>
    <row r="238" spans="1:29" ht="15" customHeight="1">
      <c r="A238" s="161"/>
      <c r="B238" s="161"/>
      <c r="C238" s="161"/>
      <c r="D238" s="161"/>
      <c r="E238" s="161"/>
      <c r="F238" s="161"/>
      <c r="G238" s="161"/>
      <c r="H238" s="161"/>
      <c r="I238" s="161"/>
      <c r="J238" s="161"/>
      <c r="K238" s="161"/>
      <c r="L238" s="161"/>
      <c r="M238" s="161"/>
      <c r="N238" s="161"/>
      <c r="O238" s="161"/>
      <c r="P238" s="161"/>
      <c r="Q238" s="161"/>
      <c r="R238" s="161"/>
      <c r="S238" s="161"/>
      <c r="T238" s="161"/>
      <c r="U238" s="161"/>
      <c r="V238" s="161"/>
      <c r="W238" s="161"/>
      <c r="X238" s="161"/>
      <c r="Y238" s="161"/>
      <c r="Z238" s="161"/>
      <c r="AA238" s="161"/>
      <c r="AB238" s="161"/>
      <c r="AC238" s="161"/>
    </row>
    <row r="239" spans="1:29" ht="15" customHeight="1">
      <c r="A239" s="161"/>
      <c r="B239" s="161"/>
      <c r="C239" s="161"/>
      <c r="D239" s="161"/>
      <c r="E239" s="161"/>
      <c r="F239" s="161"/>
      <c r="G239" s="161"/>
      <c r="H239" s="161"/>
      <c r="I239" s="161"/>
      <c r="J239" s="161"/>
      <c r="K239" s="161"/>
      <c r="L239" s="161"/>
      <c r="M239" s="161"/>
      <c r="N239" s="161"/>
      <c r="O239" s="161"/>
      <c r="P239" s="161"/>
      <c r="Q239" s="161"/>
      <c r="R239" s="161"/>
      <c r="S239" s="161"/>
      <c r="T239" s="161"/>
      <c r="U239" s="161"/>
      <c r="V239" s="161"/>
      <c r="W239" s="161"/>
      <c r="X239" s="161"/>
      <c r="Y239" s="161"/>
      <c r="Z239" s="161"/>
      <c r="AA239" s="161"/>
      <c r="AB239" s="161"/>
      <c r="AC239" s="161"/>
    </row>
    <row r="240" spans="1:29" ht="15" customHeight="1">
      <c r="A240" s="161"/>
      <c r="B240" s="161"/>
      <c r="C240" s="161"/>
      <c r="D240" s="161"/>
      <c r="E240" s="161"/>
      <c r="F240" s="161"/>
      <c r="G240" s="161"/>
      <c r="H240" s="161"/>
      <c r="I240" s="161"/>
      <c r="J240" s="161"/>
      <c r="K240" s="161"/>
      <c r="L240" s="161"/>
      <c r="M240" s="161"/>
      <c r="N240" s="161"/>
      <c r="O240" s="161"/>
      <c r="P240" s="161"/>
      <c r="Q240" s="161"/>
      <c r="R240" s="161"/>
      <c r="S240" s="161"/>
      <c r="T240" s="161"/>
      <c r="U240" s="161"/>
      <c r="V240" s="161"/>
      <c r="W240" s="161"/>
      <c r="X240" s="161"/>
      <c r="Y240" s="161"/>
      <c r="Z240" s="161"/>
      <c r="AA240" s="161"/>
      <c r="AB240" s="161"/>
      <c r="AC240" s="161"/>
    </row>
    <row r="241" spans="1:29" ht="15" customHeight="1">
      <c r="A241" s="161"/>
      <c r="B241" s="161"/>
      <c r="C241" s="161"/>
      <c r="D241" s="161"/>
      <c r="E241" s="161"/>
      <c r="F241" s="161"/>
      <c r="G241" s="161"/>
      <c r="H241" s="161"/>
      <c r="I241" s="161"/>
      <c r="J241" s="161"/>
      <c r="K241" s="161"/>
      <c r="L241" s="161"/>
      <c r="M241" s="161"/>
      <c r="N241" s="161"/>
      <c r="O241" s="161"/>
      <c r="P241" s="161"/>
      <c r="Q241" s="161"/>
      <c r="R241" s="161"/>
      <c r="S241" s="161"/>
      <c r="T241" s="161"/>
      <c r="U241" s="161"/>
      <c r="V241" s="161"/>
      <c r="W241" s="161"/>
      <c r="X241" s="161"/>
      <c r="Y241" s="161"/>
      <c r="Z241" s="161"/>
      <c r="AA241" s="161"/>
      <c r="AB241" s="161"/>
      <c r="AC241" s="161"/>
    </row>
    <row r="242" spans="1:29" ht="15" customHeight="1">
      <c r="A242" s="161"/>
      <c r="B242" s="161"/>
      <c r="C242" s="161"/>
      <c r="D242" s="161"/>
      <c r="E242" s="161"/>
      <c r="F242" s="161"/>
      <c r="G242" s="161"/>
      <c r="H242" s="161"/>
      <c r="I242" s="161"/>
      <c r="J242" s="161"/>
      <c r="K242" s="161"/>
      <c r="L242" s="161"/>
      <c r="M242" s="161"/>
      <c r="N242" s="161"/>
      <c r="O242" s="161"/>
      <c r="P242" s="161"/>
      <c r="Q242" s="161"/>
      <c r="R242" s="161"/>
      <c r="S242" s="161"/>
      <c r="T242" s="161"/>
      <c r="U242" s="161"/>
      <c r="V242" s="161"/>
      <c r="W242" s="161"/>
      <c r="X242" s="161"/>
      <c r="Y242" s="161"/>
      <c r="Z242" s="161"/>
      <c r="AA242" s="161"/>
      <c r="AB242" s="161"/>
      <c r="AC242" s="161"/>
    </row>
    <row r="243" spans="1:29" ht="15" customHeight="1">
      <c r="A243" s="161"/>
      <c r="B243" s="161"/>
      <c r="C243" s="161"/>
      <c r="D243" s="161"/>
      <c r="E243" s="161"/>
      <c r="F243" s="161"/>
      <c r="G243" s="161"/>
      <c r="H243" s="161"/>
      <c r="I243" s="161"/>
      <c r="J243" s="161"/>
      <c r="K243" s="161"/>
      <c r="L243" s="161"/>
      <c r="M243" s="161"/>
      <c r="N243" s="161"/>
      <c r="O243" s="161"/>
      <c r="P243" s="161"/>
      <c r="Q243" s="161"/>
      <c r="R243" s="161"/>
      <c r="S243" s="161"/>
      <c r="T243" s="161"/>
      <c r="U243" s="161"/>
      <c r="V243" s="161"/>
      <c r="W243" s="161"/>
      <c r="X243" s="161"/>
      <c r="Y243" s="161"/>
      <c r="Z243" s="161"/>
      <c r="AA243" s="161"/>
      <c r="AB243" s="161"/>
      <c r="AC243" s="161"/>
    </row>
    <row r="244" spans="1:29" ht="15" customHeight="1">
      <c r="A244" s="161"/>
      <c r="B244" s="161"/>
      <c r="C244" s="161"/>
      <c r="D244" s="161"/>
      <c r="E244" s="161"/>
      <c r="F244" s="161"/>
      <c r="G244" s="161"/>
      <c r="H244" s="161"/>
      <c r="I244" s="161"/>
      <c r="J244" s="161"/>
      <c r="K244" s="161"/>
      <c r="L244" s="161"/>
      <c r="M244" s="161"/>
      <c r="N244" s="161"/>
      <c r="O244" s="161"/>
      <c r="P244" s="161"/>
      <c r="Q244" s="161"/>
      <c r="R244" s="161"/>
      <c r="S244" s="161"/>
      <c r="T244" s="161"/>
      <c r="U244" s="161"/>
      <c r="V244" s="161"/>
      <c r="W244" s="161"/>
      <c r="X244" s="161"/>
      <c r="Y244" s="161"/>
      <c r="Z244" s="161"/>
      <c r="AA244" s="161"/>
      <c r="AB244" s="161"/>
      <c r="AC244" s="161"/>
    </row>
    <row r="245" spans="1:29" ht="15" customHeight="1">
      <c r="A245" s="161"/>
      <c r="B245" s="161"/>
      <c r="C245" s="161"/>
      <c r="D245" s="161"/>
      <c r="E245" s="161"/>
      <c r="F245" s="161"/>
      <c r="G245" s="161"/>
      <c r="H245" s="161"/>
      <c r="I245" s="161"/>
      <c r="J245" s="161"/>
      <c r="K245" s="161"/>
      <c r="L245" s="161"/>
      <c r="M245" s="161"/>
      <c r="N245" s="161"/>
      <c r="O245" s="161"/>
      <c r="P245" s="161"/>
      <c r="Q245" s="161"/>
      <c r="R245" s="161"/>
      <c r="S245" s="161"/>
      <c r="T245" s="161"/>
      <c r="U245" s="161"/>
      <c r="V245" s="161"/>
      <c r="W245" s="161"/>
      <c r="X245" s="161"/>
      <c r="Y245" s="161"/>
      <c r="Z245" s="161"/>
      <c r="AA245" s="161"/>
      <c r="AB245" s="161"/>
      <c r="AC245" s="161"/>
    </row>
    <row r="246" spans="1:29" ht="15" customHeight="1">
      <c r="A246" s="161"/>
      <c r="B246" s="161"/>
      <c r="C246" s="161"/>
      <c r="D246" s="161"/>
      <c r="E246" s="161"/>
      <c r="F246" s="161"/>
      <c r="G246" s="161"/>
      <c r="H246" s="161"/>
      <c r="I246" s="161"/>
      <c r="J246" s="161"/>
      <c r="K246" s="161"/>
      <c r="L246" s="161"/>
      <c r="M246" s="161"/>
      <c r="N246" s="161"/>
      <c r="O246" s="161"/>
      <c r="P246" s="161"/>
      <c r="Q246" s="161"/>
      <c r="R246" s="161"/>
      <c r="S246" s="161"/>
      <c r="T246" s="161"/>
      <c r="U246" s="161"/>
      <c r="V246" s="161"/>
      <c r="W246" s="161"/>
      <c r="X246" s="161"/>
      <c r="Y246" s="161"/>
      <c r="Z246" s="161"/>
      <c r="AA246" s="161"/>
      <c r="AB246" s="161"/>
      <c r="AC246" s="161"/>
    </row>
    <row r="247" spans="1:29" ht="15" customHeight="1">
      <c r="A247" s="161"/>
      <c r="B247" s="161"/>
      <c r="C247" s="161"/>
      <c r="D247" s="161"/>
      <c r="E247" s="161"/>
      <c r="F247" s="161"/>
      <c r="G247" s="161"/>
      <c r="H247" s="161"/>
      <c r="I247" s="161"/>
      <c r="J247" s="161"/>
      <c r="K247" s="161"/>
      <c r="L247" s="161"/>
      <c r="M247" s="161"/>
      <c r="N247" s="161"/>
      <c r="O247" s="161"/>
      <c r="P247" s="161"/>
      <c r="Q247" s="161"/>
      <c r="R247" s="161"/>
      <c r="S247" s="161"/>
      <c r="T247" s="161"/>
      <c r="U247" s="161"/>
      <c r="V247" s="161"/>
      <c r="W247" s="161"/>
      <c r="X247" s="161"/>
      <c r="Y247" s="161"/>
      <c r="Z247" s="161"/>
      <c r="AA247" s="161"/>
      <c r="AB247" s="161"/>
      <c r="AC247" s="161"/>
    </row>
    <row r="248" spans="1:29" ht="15" customHeight="1">
      <c r="A248" s="161"/>
      <c r="B248" s="161"/>
      <c r="C248" s="161"/>
      <c r="D248" s="161"/>
      <c r="E248" s="161"/>
      <c r="F248" s="161"/>
      <c r="G248" s="161"/>
      <c r="H248" s="161"/>
      <c r="I248" s="161"/>
      <c r="J248" s="161"/>
      <c r="K248" s="161"/>
      <c r="L248" s="161"/>
      <c r="M248" s="161"/>
      <c r="N248" s="161"/>
      <c r="O248" s="161"/>
      <c r="P248" s="161"/>
      <c r="Q248" s="161"/>
      <c r="R248" s="161"/>
      <c r="S248" s="161"/>
      <c r="T248" s="161"/>
      <c r="U248" s="161"/>
      <c r="V248" s="161"/>
      <c r="W248" s="161"/>
      <c r="X248" s="161"/>
      <c r="Y248" s="161"/>
      <c r="Z248" s="161"/>
      <c r="AA248" s="161"/>
      <c r="AB248" s="161"/>
      <c r="AC248" s="161"/>
    </row>
    <row r="249" spans="1:29" ht="15" customHeight="1">
      <c r="A249" s="161"/>
      <c r="B249" s="161"/>
      <c r="C249" s="161"/>
      <c r="D249" s="161"/>
      <c r="E249" s="161"/>
      <c r="F249" s="161"/>
      <c r="G249" s="161"/>
      <c r="H249" s="161"/>
      <c r="I249" s="161"/>
      <c r="J249" s="161"/>
      <c r="K249" s="161"/>
      <c r="L249" s="161"/>
      <c r="M249" s="161"/>
      <c r="N249" s="161"/>
      <c r="O249" s="161"/>
      <c r="P249" s="161"/>
      <c r="Q249" s="161"/>
      <c r="R249" s="161"/>
      <c r="S249" s="161"/>
      <c r="T249" s="161"/>
      <c r="U249" s="161"/>
      <c r="V249" s="161"/>
      <c r="W249" s="161"/>
      <c r="X249" s="161"/>
      <c r="Y249" s="161"/>
      <c r="Z249" s="161"/>
      <c r="AA249" s="161"/>
      <c r="AB249" s="161"/>
      <c r="AC249" s="161"/>
    </row>
    <row r="250" spans="1:29" ht="15" customHeight="1">
      <c r="A250" s="161"/>
      <c r="B250" s="161"/>
      <c r="C250" s="161"/>
      <c r="D250" s="161"/>
      <c r="E250" s="161"/>
      <c r="F250" s="161"/>
      <c r="G250" s="161"/>
      <c r="H250" s="161"/>
      <c r="I250" s="161"/>
      <c r="J250" s="161"/>
      <c r="K250" s="161"/>
      <c r="L250" s="161"/>
      <c r="M250" s="161"/>
      <c r="N250" s="161"/>
      <c r="O250" s="161"/>
      <c r="P250" s="161"/>
      <c r="Q250" s="161"/>
      <c r="R250" s="161"/>
      <c r="S250" s="161"/>
      <c r="T250" s="161"/>
      <c r="U250" s="161"/>
      <c r="V250" s="161"/>
      <c r="W250" s="161"/>
      <c r="X250" s="161"/>
      <c r="Y250" s="161"/>
      <c r="Z250" s="161"/>
      <c r="AA250" s="161"/>
      <c r="AB250" s="161"/>
      <c r="AC250" s="161"/>
    </row>
    <row r="251" spans="1:29" ht="15" customHeight="1">
      <c r="A251" s="161"/>
      <c r="B251" s="161"/>
      <c r="C251" s="161"/>
      <c r="D251" s="161"/>
      <c r="E251" s="161"/>
      <c r="F251" s="161"/>
      <c r="G251" s="161"/>
      <c r="H251" s="161"/>
      <c r="I251" s="161"/>
      <c r="J251" s="161"/>
      <c r="K251" s="161"/>
      <c r="L251" s="161"/>
      <c r="M251" s="161"/>
      <c r="N251" s="161"/>
      <c r="O251" s="161"/>
      <c r="P251" s="161"/>
      <c r="Q251" s="161"/>
      <c r="R251" s="161"/>
      <c r="S251" s="161"/>
      <c r="T251" s="161"/>
      <c r="U251" s="161"/>
      <c r="V251" s="161"/>
      <c r="W251" s="161"/>
      <c r="X251" s="161"/>
      <c r="Y251" s="161"/>
      <c r="Z251" s="161"/>
      <c r="AA251" s="161"/>
      <c r="AB251" s="161"/>
      <c r="AC251" s="161"/>
    </row>
    <row r="252" spans="1:29" ht="15" customHeight="1">
      <c r="A252" s="161"/>
      <c r="B252" s="161"/>
      <c r="C252" s="161"/>
      <c r="D252" s="161"/>
      <c r="E252" s="161"/>
      <c r="F252" s="161"/>
      <c r="G252" s="161"/>
      <c r="H252" s="161"/>
      <c r="I252" s="161"/>
      <c r="J252" s="161"/>
      <c r="K252" s="161"/>
      <c r="L252" s="161"/>
      <c r="M252" s="161"/>
      <c r="N252" s="161"/>
      <c r="O252" s="161"/>
      <c r="P252" s="161"/>
      <c r="Q252" s="161"/>
      <c r="R252" s="161"/>
      <c r="S252" s="161"/>
      <c r="T252" s="161"/>
      <c r="U252" s="161"/>
      <c r="V252" s="161"/>
      <c r="W252" s="161"/>
      <c r="X252" s="161"/>
      <c r="Y252" s="161"/>
      <c r="Z252" s="161"/>
      <c r="AA252" s="161"/>
      <c r="AB252" s="161"/>
      <c r="AC252" s="161"/>
    </row>
    <row r="253" spans="1:29" ht="15" customHeight="1">
      <c r="A253" s="161"/>
      <c r="B253" s="161"/>
      <c r="C253" s="161"/>
      <c r="D253" s="161"/>
      <c r="E253" s="161"/>
      <c r="F253" s="161"/>
      <c r="G253" s="161"/>
      <c r="H253" s="161"/>
      <c r="I253" s="161"/>
      <c r="J253" s="161"/>
      <c r="K253" s="161"/>
      <c r="L253" s="161"/>
      <c r="M253" s="161"/>
      <c r="N253" s="161"/>
      <c r="O253" s="161"/>
      <c r="P253" s="161"/>
      <c r="Q253" s="161"/>
      <c r="R253" s="161"/>
      <c r="S253" s="161"/>
      <c r="T253" s="161"/>
      <c r="U253" s="161"/>
      <c r="V253" s="161"/>
      <c r="W253" s="161"/>
      <c r="X253" s="161"/>
      <c r="Y253" s="161"/>
      <c r="Z253" s="161"/>
      <c r="AA253" s="161"/>
      <c r="AB253" s="161"/>
      <c r="AC253" s="161"/>
    </row>
    <row r="254" spans="1:29" ht="15" customHeight="1">
      <c r="A254" s="161"/>
      <c r="B254" s="161"/>
      <c r="C254" s="161"/>
      <c r="D254" s="161"/>
      <c r="E254" s="161"/>
      <c r="F254" s="161"/>
      <c r="G254" s="161"/>
      <c r="H254" s="161"/>
      <c r="I254" s="161"/>
      <c r="J254" s="161"/>
      <c r="K254" s="161"/>
      <c r="L254" s="161"/>
      <c r="M254" s="161"/>
      <c r="N254" s="161"/>
      <c r="O254" s="161"/>
      <c r="P254" s="161"/>
      <c r="Q254" s="161"/>
      <c r="R254" s="161"/>
      <c r="S254" s="161"/>
      <c r="T254" s="161"/>
      <c r="U254" s="161"/>
      <c r="V254" s="161"/>
      <c r="W254" s="161"/>
      <c r="X254" s="161"/>
      <c r="Y254" s="161"/>
      <c r="Z254" s="161"/>
      <c r="AA254" s="161"/>
      <c r="AB254" s="161"/>
      <c r="AC254" s="161"/>
    </row>
    <row r="255" spans="1:29" ht="15" customHeight="1">
      <c r="A255" s="161"/>
      <c r="B255" s="161"/>
      <c r="C255" s="161"/>
      <c r="D255" s="161"/>
      <c r="E255" s="161"/>
      <c r="F255" s="161"/>
      <c r="G255" s="161"/>
      <c r="H255" s="161"/>
      <c r="I255" s="161"/>
      <c r="J255" s="161"/>
      <c r="K255" s="161"/>
      <c r="L255" s="161"/>
      <c r="M255" s="161"/>
      <c r="N255" s="161"/>
      <c r="O255" s="161"/>
      <c r="P255" s="161"/>
      <c r="Q255" s="161"/>
      <c r="R255" s="161"/>
      <c r="S255" s="161"/>
      <c r="T255" s="161"/>
      <c r="U255" s="161"/>
      <c r="V255" s="161"/>
      <c r="W255" s="161"/>
      <c r="X255" s="161"/>
      <c r="Y255" s="161"/>
      <c r="Z255" s="161"/>
      <c r="AA255" s="161"/>
      <c r="AB255" s="161"/>
      <c r="AC255" s="161"/>
    </row>
    <row r="256" spans="1:29" ht="15" customHeight="1">
      <c r="A256" s="161"/>
      <c r="B256" s="161"/>
      <c r="C256" s="161"/>
      <c r="D256" s="161"/>
      <c r="E256" s="161"/>
      <c r="F256" s="161"/>
      <c r="G256" s="161"/>
      <c r="H256" s="161"/>
      <c r="I256" s="161"/>
      <c r="J256" s="161"/>
      <c r="K256" s="161"/>
      <c r="L256" s="161"/>
      <c r="M256" s="161"/>
      <c r="N256" s="161"/>
      <c r="O256" s="161"/>
      <c r="P256" s="161"/>
      <c r="Q256" s="161"/>
      <c r="R256" s="161"/>
      <c r="S256" s="161"/>
      <c r="T256" s="161"/>
      <c r="U256" s="161"/>
      <c r="V256" s="161"/>
      <c r="W256" s="161"/>
      <c r="X256" s="161"/>
      <c r="Y256" s="161"/>
      <c r="Z256" s="161"/>
      <c r="AA256" s="161"/>
      <c r="AB256" s="161"/>
      <c r="AC256" s="161"/>
    </row>
    <row r="257" spans="1:29" ht="15" customHeight="1">
      <c r="A257" s="161"/>
      <c r="B257" s="161"/>
      <c r="C257" s="161"/>
      <c r="D257" s="161"/>
      <c r="E257" s="161"/>
      <c r="F257" s="161"/>
      <c r="G257" s="161"/>
      <c r="H257" s="161"/>
      <c r="I257" s="161"/>
      <c r="J257" s="161"/>
      <c r="K257" s="161"/>
      <c r="L257" s="161"/>
      <c r="M257" s="161"/>
      <c r="N257" s="161"/>
      <c r="O257" s="161"/>
      <c r="P257" s="161"/>
      <c r="Q257" s="161"/>
      <c r="R257" s="161"/>
      <c r="S257" s="161"/>
      <c r="T257" s="161"/>
      <c r="U257" s="161"/>
      <c r="V257" s="161"/>
      <c r="W257" s="161"/>
      <c r="X257" s="161"/>
      <c r="Y257" s="161"/>
      <c r="Z257" s="161"/>
      <c r="AA257" s="161"/>
      <c r="AB257" s="161"/>
      <c r="AC257" s="161"/>
    </row>
    <row r="258" spans="1:29" ht="15" customHeight="1">
      <c r="A258" s="161"/>
      <c r="B258" s="161"/>
      <c r="C258" s="161"/>
      <c r="D258" s="161"/>
      <c r="E258" s="161"/>
      <c r="F258" s="161"/>
      <c r="G258" s="161"/>
      <c r="H258" s="161"/>
      <c r="I258" s="161"/>
      <c r="J258" s="161"/>
      <c r="K258" s="161"/>
      <c r="L258" s="161"/>
      <c r="M258" s="161"/>
      <c r="N258" s="161"/>
      <c r="O258" s="161"/>
      <c r="P258" s="161"/>
      <c r="Q258" s="161"/>
      <c r="R258" s="161"/>
      <c r="S258" s="161"/>
      <c r="T258" s="161"/>
      <c r="U258" s="161"/>
      <c r="V258" s="161"/>
      <c r="W258" s="161"/>
      <c r="X258" s="161"/>
      <c r="Y258" s="161"/>
      <c r="Z258" s="161"/>
      <c r="AA258" s="161"/>
      <c r="AB258" s="161"/>
      <c r="AC258" s="161"/>
    </row>
    <row r="259" spans="1:29" ht="15" customHeight="1">
      <c r="B259" s="161"/>
      <c r="C259" s="161"/>
      <c r="D259" s="161"/>
      <c r="E259" s="161"/>
      <c r="F259" s="161"/>
      <c r="G259" s="161"/>
      <c r="H259" s="161"/>
      <c r="I259" s="161"/>
      <c r="J259" s="161"/>
      <c r="K259" s="161"/>
      <c r="L259" s="161"/>
      <c r="M259" s="161"/>
    </row>
    <row r="260" spans="1:29" ht="15" customHeight="1">
      <c r="B260" s="161"/>
      <c r="C260" s="161"/>
      <c r="D260" s="161"/>
      <c r="E260" s="161"/>
      <c r="F260" s="161"/>
      <c r="G260" s="161"/>
      <c r="H260" s="161"/>
      <c r="I260" s="161"/>
      <c r="J260" s="161"/>
      <c r="K260" s="161"/>
      <c r="L260" s="161"/>
      <c r="M260" s="161"/>
    </row>
    <row r="261" spans="1:29" ht="15" customHeight="1">
      <c r="B261" s="161"/>
      <c r="C261" s="161"/>
      <c r="D261" s="161"/>
      <c r="E261" s="161"/>
      <c r="F261" s="161"/>
      <c r="G261" s="161"/>
      <c r="H261" s="161"/>
      <c r="I261" s="161"/>
      <c r="J261" s="161"/>
      <c r="K261" s="161"/>
      <c r="L261" s="161"/>
      <c r="M261" s="161"/>
    </row>
    <row r="262" spans="1:29" ht="15" customHeight="1">
      <c r="B262" s="161"/>
      <c r="C262" s="161"/>
      <c r="D262" s="161"/>
      <c r="E262" s="161"/>
      <c r="F262" s="161"/>
      <c r="G262" s="161"/>
      <c r="H262" s="161"/>
      <c r="I262" s="161"/>
      <c r="J262" s="161"/>
      <c r="K262" s="161"/>
      <c r="L262" s="161"/>
      <c r="M262" s="161"/>
    </row>
    <row r="263" spans="1:29" ht="15" customHeight="1">
      <c r="B263" s="161"/>
      <c r="C263" s="161"/>
      <c r="D263" s="161"/>
      <c r="E263" s="161"/>
      <c r="F263" s="161"/>
      <c r="G263" s="161"/>
      <c r="H263" s="161"/>
      <c r="I263" s="161"/>
      <c r="J263" s="161"/>
      <c r="K263" s="161"/>
      <c r="L263" s="161"/>
      <c r="M263" s="161"/>
    </row>
    <row r="264" spans="1:29" ht="15" customHeight="1">
      <c r="B264" s="161"/>
      <c r="C264" s="161"/>
      <c r="D264" s="161"/>
      <c r="E264" s="161"/>
      <c r="F264" s="161"/>
      <c r="G264" s="161"/>
      <c r="H264" s="161"/>
      <c r="I264" s="161"/>
      <c r="J264" s="161"/>
      <c r="K264" s="161"/>
      <c r="L264" s="161"/>
      <c r="M264" s="161"/>
    </row>
    <row r="265" spans="1:29" ht="15" customHeight="1">
      <c r="B265" s="161"/>
      <c r="C265" s="161"/>
      <c r="D265" s="161"/>
      <c r="E265" s="161"/>
      <c r="F265" s="161"/>
      <c r="G265" s="161"/>
      <c r="H265" s="161"/>
      <c r="I265" s="161"/>
      <c r="J265" s="161"/>
      <c r="K265" s="161"/>
      <c r="L265" s="161"/>
      <c r="M265" s="161"/>
    </row>
    <row r="266" spans="1:29" ht="15" customHeight="1">
      <c r="B266" s="161"/>
      <c r="C266" s="161"/>
      <c r="D266" s="161"/>
      <c r="E266" s="161"/>
      <c r="F266" s="161"/>
      <c r="G266" s="161"/>
      <c r="H266" s="161"/>
      <c r="I266" s="161"/>
      <c r="J266" s="161"/>
      <c r="K266" s="161"/>
      <c r="L266" s="161"/>
      <c r="M266" s="161"/>
    </row>
    <row r="267" spans="1:29" ht="15" customHeight="1">
      <c r="B267" s="161"/>
      <c r="C267" s="161"/>
      <c r="D267" s="161"/>
      <c r="E267" s="161"/>
      <c r="F267" s="161"/>
      <c r="G267" s="161"/>
      <c r="H267" s="161"/>
      <c r="I267" s="161"/>
      <c r="J267" s="161"/>
      <c r="K267" s="161"/>
      <c r="L267" s="161"/>
      <c r="M267" s="161"/>
    </row>
    <row r="268" spans="1:29" ht="15" customHeight="1">
      <c r="B268" s="161"/>
      <c r="C268" s="161"/>
      <c r="D268" s="161"/>
      <c r="E268" s="161"/>
      <c r="F268" s="161"/>
      <c r="G268" s="161"/>
      <c r="H268" s="161"/>
      <c r="I268" s="161"/>
      <c r="J268" s="161"/>
      <c r="K268" s="161"/>
      <c r="L268" s="161"/>
      <c r="M268" s="161"/>
    </row>
    <row r="269" spans="1:29" ht="15" customHeight="1">
      <c r="B269" s="161"/>
      <c r="C269" s="161"/>
      <c r="D269" s="161"/>
      <c r="E269" s="161"/>
      <c r="F269" s="161"/>
      <c r="G269" s="161"/>
      <c r="H269" s="161"/>
      <c r="I269" s="161"/>
      <c r="J269" s="161"/>
      <c r="K269" s="161"/>
      <c r="L269" s="161"/>
      <c r="M269" s="161"/>
    </row>
    <row r="270" spans="1:29" ht="15" customHeight="1">
      <c r="B270" s="161"/>
      <c r="C270" s="161"/>
      <c r="D270" s="161"/>
      <c r="E270" s="161"/>
      <c r="F270" s="161"/>
      <c r="G270" s="161"/>
      <c r="H270" s="161"/>
      <c r="I270" s="161"/>
      <c r="J270" s="161"/>
      <c r="K270" s="161"/>
      <c r="L270" s="161"/>
      <c r="M270" s="161"/>
    </row>
    <row r="271" spans="1:29" ht="15" customHeight="1">
      <c r="B271" s="161"/>
      <c r="C271" s="161"/>
      <c r="D271" s="161"/>
      <c r="E271" s="161"/>
      <c r="F271" s="161"/>
      <c r="G271" s="161"/>
      <c r="H271" s="161"/>
      <c r="I271" s="161"/>
      <c r="J271" s="161"/>
      <c r="K271" s="161"/>
      <c r="L271" s="161"/>
      <c r="M271" s="161"/>
    </row>
    <row r="272" spans="1:29" ht="15" customHeight="1">
      <c r="B272" s="161"/>
      <c r="C272" s="161"/>
      <c r="D272" s="161"/>
      <c r="E272" s="161"/>
      <c r="F272" s="161"/>
      <c r="G272" s="161"/>
      <c r="H272" s="161"/>
      <c r="I272" s="161"/>
      <c r="J272" s="161"/>
      <c r="K272" s="161"/>
      <c r="L272" s="161"/>
      <c r="M272" s="161"/>
    </row>
    <row r="273" spans="2:13" ht="15" customHeight="1">
      <c r="B273" s="161"/>
      <c r="C273" s="161"/>
      <c r="D273" s="161"/>
      <c r="E273" s="161"/>
      <c r="F273" s="161"/>
      <c r="G273" s="161"/>
      <c r="H273" s="161"/>
      <c r="I273" s="161"/>
      <c r="J273" s="161"/>
      <c r="K273" s="161"/>
      <c r="L273" s="161"/>
      <c r="M273" s="161"/>
    </row>
    <row r="274" spans="2:13" ht="15" customHeight="1">
      <c r="B274" s="161"/>
      <c r="C274" s="161"/>
      <c r="D274" s="161"/>
      <c r="E274" s="161"/>
      <c r="F274" s="161"/>
      <c r="G274" s="161"/>
      <c r="H274" s="161"/>
      <c r="I274" s="161"/>
      <c r="J274" s="161"/>
      <c r="K274" s="161"/>
      <c r="L274" s="161"/>
      <c r="M274" s="161"/>
    </row>
    <row r="275" spans="2:13" ht="15" customHeight="1">
      <c r="B275" s="161"/>
      <c r="C275" s="161"/>
      <c r="D275" s="161"/>
      <c r="E275" s="161"/>
      <c r="F275" s="161"/>
      <c r="G275" s="161"/>
      <c r="H275" s="161"/>
      <c r="I275" s="161"/>
      <c r="J275" s="161"/>
      <c r="K275" s="161"/>
      <c r="L275" s="161"/>
      <c r="M275" s="161"/>
    </row>
    <row r="276" spans="2:13" ht="15" customHeight="1">
      <c r="B276" s="161"/>
      <c r="C276" s="161"/>
      <c r="D276" s="161"/>
      <c r="E276" s="161"/>
      <c r="F276" s="161"/>
      <c r="G276" s="161"/>
      <c r="H276" s="161"/>
      <c r="I276" s="161"/>
      <c r="J276" s="161"/>
      <c r="K276" s="161"/>
      <c r="L276" s="161"/>
      <c r="M276" s="161"/>
    </row>
    <row r="277" spans="2:13" ht="15" customHeight="1">
      <c r="B277" s="161"/>
      <c r="C277" s="161"/>
      <c r="D277" s="161"/>
      <c r="E277" s="161"/>
      <c r="F277" s="161"/>
      <c r="G277" s="161"/>
      <c r="H277" s="161"/>
      <c r="I277" s="161"/>
      <c r="J277" s="161"/>
      <c r="K277" s="161"/>
      <c r="L277" s="161"/>
      <c r="M277" s="161"/>
    </row>
    <row r="278" spans="2:13" ht="15" customHeight="1">
      <c r="B278" s="161"/>
      <c r="C278" s="161"/>
      <c r="D278" s="161"/>
      <c r="E278" s="161"/>
      <c r="F278" s="161"/>
      <c r="G278" s="161"/>
      <c r="H278" s="161"/>
      <c r="I278" s="161"/>
      <c r="J278" s="161"/>
      <c r="K278" s="161"/>
      <c r="L278" s="161"/>
      <c r="M278" s="161"/>
    </row>
    <row r="279" spans="2:13" ht="15" customHeight="1">
      <c r="B279" s="161"/>
      <c r="C279" s="161"/>
      <c r="D279" s="161"/>
      <c r="E279" s="161"/>
      <c r="F279" s="161"/>
      <c r="G279" s="161"/>
      <c r="H279" s="161"/>
      <c r="I279" s="161"/>
      <c r="J279" s="161"/>
      <c r="K279" s="161"/>
      <c r="L279" s="161"/>
      <c r="M279" s="161"/>
    </row>
    <row r="280" spans="2:13" ht="15" customHeight="1">
      <c r="B280" s="161"/>
      <c r="C280" s="161"/>
      <c r="D280" s="161"/>
      <c r="E280" s="161"/>
      <c r="F280" s="161"/>
      <c r="G280" s="161"/>
      <c r="H280" s="161"/>
      <c r="I280" s="161"/>
      <c r="J280" s="161"/>
      <c r="K280" s="161"/>
      <c r="L280" s="161"/>
      <c r="M280" s="161"/>
    </row>
    <row r="281" spans="2:13" ht="15" customHeight="1">
      <c r="B281" s="161"/>
      <c r="C281" s="161"/>
      <c r="D281" s="161"/>
      <c r="E281" s="161"/>
      <c r="F281" s="161"/>
      <c r="G281" s="161"/>
      <c r="H281" s="161"/>
      <c r="I281" s="161"/>
      <c r="J281" s="161"/>
      <c r="K281" s="161"/>
      <c r="L281" s="161"/>
      <c r="M281" s="161"/>
    </row>
    <row r="282" spans="2:13" ht="15" customHeight="1">
      <c r="B282" s="161"/>
      <c r="C282" s="161"/>
      <c r="D282" s="161"/>
      <c r="E282" s="161"/>
      <c r="F282" s="161"/>
      <c r="G282" s="161"/>
      <c r="H282" s="161"/>
      <c r="I282" s="161"/>
      <c r="J282" s="161"/>
      <c r="K282" s="161"/>
      <c r="L282" s="161"/>
      <c r="M282" s="161"/>
    </row>
    <row r="283" spans="2:13" ht="15" customHeight="1">
      <c r="B283" s="161"/>
      <c r="C283" s="161"/>
      <c r="D283" s="161"/>
      <c r="E283" s="161"/>
      <c r="F283" s="161"/>
      <c r="G283" s="161"/>
      <c r="H283" s="161"/>
      <c r="I283" s="161"/>
      <c r="J283" s="161"/>
      <c r="K283" s="161"/>
      <c r="L283" s="161"/>
      <c r="M283" s="161"/>
    </row>
    <row r="284" spans="2:13" ht="15" customHeight="1">
      <c r="B284" s="161"/>
      <c r="C284" s="161"/>
      <c r="D284" s="161"/>
      <c r="E284" s="161"/>
      <c r="F284" s="161"/>
      <c r="G284" s="161"/>
      <c r="H284" s="161"/>
      <c r="I284" s="161"/>
      <c r="J284" s="161"/>
      <c r="K284" s="161"/>
      <c r="L284" s="161"/>
      <c r="M284" s="161"/>
    </row>
    <row r="285" spans="2:13" ht="15" customHeight="1">
      <c r="B285" s="161"/>
      <c r="C285" s="161"/>
      <c r="D285" s="161"/>
      <c r="E285" s="161"/>
      <c r="F285" s="161"/>
      <c r="G285" s="161"/>
      <c r="H285" s="161"/>
      <c r="I285" s="161"/>
      <c r="J285" s="161"/>
      <c r="K285" s="161"/>
      <c r="L285" s="161"/>
      <c r="M285" s="161"/>
    </row>
    <row r="286" spans="2:13" ht="15" customHeight="1">
      <c r="B286" s="161"/>
      <c r="C286" s="161"/>
      <c r="D286" s="161"/>
      <c r="E286" s="161"/>
      <c r="F286" s="161"/>
      <c r="G286" s="161"/>
      <c r="H286" s="161"/>
      <c r="I286" s="161"/>
      <c r="J286" s="161"/>
      <c r="K286" s="161"/>
      <c r="L286" s="161"/>
      <c r="M286" s="161"/>
    </row>
    <row r="287" spans="2:13" ht="15" customHeight="1">
      <c r="B287" s="161"/>
      <c r="C287" s="161"/>
      <c r="D287" s="161"/>
      <c r="E287" s="161"/>
      <c r="F287" s="161"/>
      <c r="G287" s="161"/>
      <c r="H287" s="161"/>
      <c r="I287" s="161"/>
      <c r="J287" s="161"/>
      <c r="K287" s="161"/>
      <c r="L287" s="161"/>
      <c r="M287" s="161"/>
    </row>
    <row r="288" spans="2:13" ht="15" customHeight="1">
      <c r="B288" s="161"/>
      <c r="C288" s="161"/>
      <c r="D288" s="161"/>
      <c r="E288" s="161"/>
      <c r="F288" s="161"/>
      <c r="G288" s="161"/>
      <c r="H288" s="161"/>
      <c r="I288" s="161"/>
      <c r="J288" s="161"/>
      <c r="K288" s="161"/>
      <c r="L288" s="161"/>
      <c r="M288" s="161"/>
    </row>
    <row r="289" spans="2:13" ht="15" customHeight="1">
      <c r="B289" s="161"/>
      <c r="C289" s="161"/>
      <c r="D289" s="161"/>
      <c r="E289" s="161"/>
      <c r="F289" s="161"/>
      <c r="G289" s="161"/>
      <c r="H289" s="161"/>
      <c r="I289" s="161"/>
      <c r="J289" s="161"/>
      <c r="K289" s="161"/>
      <c r="L289" s="161"/>
      <c r="M289" s="161"/>
    </row>
    <row r="290" spans="2:13" ht="15" customHeight="1">
      <c r="B290" s="161"/>
      <c r="C290" s="161"/>
      <c r="D290" s="161"/>
      <c r="E290" s="161"/>
      <c r="F290" s="161"/>
      <c r="G290" s="161"/>
      <c r="H290" s="161"/>
      <c r="I290" s="161"/>
      <c r="J290" s="161"/>
      <c r="K290" s="161"/>
      <c r="L290" s="161"/>
      <c r="M290" s="161"/>
    </row>
    <row r="291" spans="2:13" ht="15" customHeight="1">
      <c r="B291" s="161"/>
      <c r="C291" s="161"/>
      <c r="D291" s="161"/>
      <c r="E291" s="161"/>
      <c r="F291" s="161"/>
      <c r="G291" s="161"/>
      <c r="H291" s="161"/>
      <c r="I291" s="161"/>
      <c r="J291" s="161"/>
      <c r="K291" s="161"/>
      <c r="L291" s="161"/>
      <c r="M291" s="161"/>
    </row>
    <row r="292" spans="2:13" ht="15" customHeight="1">
      <c r="B292" s="161"/>
      <c r="C292" s="161"/>
      <c r="D292" s="161"/>
      <c r="E292" s="161"/>
      <c r="F292" s="161"/>
      <c r="G292" s="161"/>
      <c r="H292" s="161"/>
      <c r="I292" s="161"/>
      <c r="J292" s="161"/>
      <c r="K292" s="161"/>
      <c r="L292" s="161"/>
      <c r="M292" s="161"/>
    </row>
    <row r="293" spans="2:13" ht="15" customHeight="1">
      <c r="B293" s="161"/>
      <c r="C293" s="161"/>
      <c r="D293" s="161"/>
      <c r="E293" s="161"/>
      <c r="F293" s="161"/>
      <c r="G293" s="161"/>
      <c r="H293" s="161"/>
      <c r="I293" s="161"/>
      <c r="J293" s="161"/>
      <c r="K293" s="161"/>
      <c r="L293" s="161"/>
      <c r="M293" s="161"/>
    </row>
    <row r="294" spans="2:13" ht="15" customHeight="1">
      <c r="B294" s="161"/>
      <c r="C294" s="161"/>
      <c r="D294" s="161"/>
      <c r="E294" s="161"/>
      <c r="F294" s="161"/>
      <c r="G294" s="161"/>
      <c r="H294" s="161"/>
      <c r="I294" s="161"/>
      <c r="J294" s="161"/>
      <c r="K294" s="161"/>
      <c r="L294" s="161"/>
      <c r="M294" s="161"/>
    </row>
    <row r="295" spans="2:13" ht="15" customHeight="1">
      <c r="B295" s="161"/>
      <c r="C295" s="161"/>
      <c r="D295" s="161"/>
      <c r="E295" s="161"/>
      <c r="F295" s="161"/>
      <c r="G295" s="161"/>
      <c r="H295" s="161"/>
      <c r="I295" s="161"/>
      <c r="J295" s="161"/>
      <c r="K295" s="161"/>
      <c r="L295" s="161"/>
      <c r="M295" s="161"/>
    </row>
    <row r="296" spans="2:13" ht="15" customHeight="1">
      <c r="B296" s="161"/>
      <c r="C296" s="161"/>
      <c r="D296" s="161"/>
      <c r="E296" s="161"/>
      <c r="F296" s="161"/>
      <c r="G296" s="161"/>
      <c r="H296" s="161"/>
      <c r="I296" s="161"/>
      <c r="J296" s="161"/>
      <c r="K296" s="161"/>
      <c r="L296" s="161"/>
      <c r="M296" s="161"/>
    </row>
    <row r="297" spans="2:13" ht="15" customHeight="1">
      <c r="B297" s="161"/>
      <c r="C297" s="161"/>
      <c r="D297" s="161"/>
      <c r="E297" s="161"/>
      <c r="F297" s="161"/>
      <c r="G297" s="161"/>
      <c r="H297" s="161"/>
      <c r="I297" s="161"/>
      <c r="J297" s="161"/>
      <c r="K297" s="161"/>
      <c r="L297" s="161"/>
      <c r="M297" s="161"/>
    </row>
    <row r="298" spans="2:13" ht="15" customHeight="1">
      <c r="B298" s="161"/>
      <c r="C298" s="161"/>
      <c r="D298" s="161"/>
      <c r="E298" s="161"/>
      <c r="F298" s="161"/>
      <c r="G298" s="161"/>
      <c r="H298" s="161"/>
      <c r="I298" s="161"/>
      <c r="J298" s="161"/>
      <c r="K298" s="161"/>
      <c r="L298" s="161"/>
      <c r="M298" s="161"/>
    </row>
    <row r="299" spans="2:13" ht="15" customHeight="1">
      <c r="B299" s="161"/>
      <c r="C299" s="161"/>
      <c r="D299" s="161"/>
      <c r="E299" s="161"/>
      <c r="F299" s="161"/>
      <c r="G299" s="161"/>
      <c r="H299" s="161"/>
      <c r="I299" s="161"/>
      <c r="J299" s="161"/>
      <c r="K299" s="161"/>
      <c r="L299" s="161"/>
      <c r="M299" s="161"/>
    </row>
    <row r="300" spans="2:13" ht="15" customHeight="1">
      <c r="B300" s="161"/>
      <c r="C300" s="161"/>
      <c r="D300" s="161"/>
      <c r="E300" s="161"/>
      <c r="F300" s="161"/>
      <c r="G300" s="161"/>
      <c r="H300" s="161"/>
      <c r="I300" s="161"/>
      <c r="J300" s="161"/>
      <c r="K300" s="161"/>
      <c r="L300" s="161"/>
      <c r="M300" s="161"/>
    </row>
    <row r="301" spans="2:13" ht="15" customHeight="1">
      <c r="B301" s="161"/>
      <c r="C301" s="161"/>
      <c r="D301" s="161"/>
      <c r="E301" s="161"/>
      <c r="F301" s="161"/>
      <c r="G301" s="161"/>
      <c r="H301" s="161"/>
      <c r="I301" s="161"/>
      <c r="J301" s="161"/>
      <c r="K301" s="161"/>
      <c r="L301" s="161"/>
      <c r="M301" s="161"/>
    </row>
    <row r="302" spans="2:13" ht="15" customHeight="1">
      <c r="B302" s="161"/>
      <c r="C302" s="161"/>
      <c r="D302" s="161"/>
      <c r="E302" s="161"/>
      <c r="F302" s="161"/>
      <c r="G302" s="161"/>
      <c r="H302" s="161"/>
      <c r="I302" s="161"/>
      <c r="J302" s="161"/>
      <c r="K302" s="161"/>
      <c r="L302" s="161"/>
      <c r="M302" s="161"/>
    </row>
  </sheetData>
  <mergeCells count="41">
    <mergeCell ref="Y96:AB96"/>
    <mergeCell ref="Z154:AA154"/>
    <mergeCell ref="E95:AB95"/>
    <mergeCell ref="B95:B97"/>
    <mergeCell ref="C95:C97"/>
    <mergeCell ref="D95:D97"/>
    <mergeCell ref="E96:H96"/>
    <mergeCell ref="I96:L96"/>
    <mergeCell ref="M96:P96"/>
    <mergeCell ref="Q96:T96"/>
    <mergeCell ref="U96:X96"/>
    <mergeCell ref="V154:W154"/>
    <mergeCell ref="B154:D154"/>
    <mergeCell ref="F154:G154"/>
    <mergeCell ref="J154:K154"/>
    <mergeCell ref="N154:O154"/>
    <mergeCell ref="R154:S154"/>
    <mergeCell ref="O16:U17"/>
    <mergeCell ref="B18:B19"/>
    <mergeCell ref="C18:C19"/>
    <mergeCell ref="D18:D19"/>
    <mergeCell ref="E18:G18"/>
    <mergeCell ref="N18:N19"/>
    <mergeCell ref="H18:M18"/>
    <mergeCell ref="B77:G77"/>
    <mergeCell ref="B78:G78"/>
    <mergeCell ref="B79:G79"/>
    <mergeCell ref="B76:G76"/>
    <mergeCell ref="H93:S93"/>
    <mergeCell ref="J94:P94"/>
    <mergeCell ref="J92:P92"/>
    <mergeCell ref="B80:G80"/>
    <mergeCell ref="B81:G81"/>
    <mergeCell ref="B82:G82"/>
    <mergeCell ref="B83:G83"/>
    <mergeCell ref="B84:G89"/>
    <mergeCell ref="A1:B1"/>
    <mergeCell ref="B2:L2"/>
    <mergeCell ref="D5:I5"/>
    <mergeCell ref="H21:I31"/>
    <mergeCell ref="H34:I75"/>
  </mergeCells>
  <pageMargins left="0.7" right="0.7" top="0.75" bottom="0.75" header="0" footer="0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43"/>
  <sheetViews>
    <sheetView showGridLines="0" topLeftCell="A15" zoomScale="78" zoomScaleNormal="70" workbookViewId="0">
      <selection activeCell="D67" sqref="D67"/>
    </sheetView>
  </sheetViews>
  <sheetFormatPr defaultColWidth="14.42578125" defaultRowHeight="15" customHeight="1"/>
  <cols>
    <col min="1" max="1" width="7.140625" customWidth="1"/>
    <col min="2" max="2" width="7.85546875" customWidth="1"/>
    <col min="3" max="3" width="16.42578125" customWidth="1"/>
    <col min="4" max="4" width="14.85546875" customWidth="1"/>
    <col min="5" max="12" width="15.7109375" customWidth="1"/>
    <col min="13" max="13" width="17.7109375" customWidth="1"/>
    <col min="14" max="15" width="15.7109375" customWidth="1"/>
    <col min="16" max="16" width="24.42578125" bestFit="1" customWidth="1"/>
    <col min="17" max="24" width="15.7109375" customWidth="1"/>
    <col min="25" max="25" width="15.85546875" customWidth="1"/>
    <col min="26" max="26" width="14.5703125" customWidth="1"/>
    <col min="27" max="27" width="19.85546875" customWidth="1"/>
    <col min="28" max="28" width="20.85546875" customWidth="1"/>
    <col min="29" max="29" width="9.140625" customWidth="1"/>
  </cols>
  <sheetData>
    <row r="1" spans="1:29" ht="15" customHeight="1">
      <c r="A1" s="893"/>
      <c r="B1" s="89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15" customHeight="1">
      <c r="B2" s="859" t="s">
        <v>349</v>
      </c>
      <c r="C2" s="859"/>
      <c r="D2" s="859"/>
      <c r="E2" s="859"/>
      <c r="F2" s="859"/>
      <c r="G2" s="859"/>
      <c r="H2" s="859"/>
      <c r="I2" s="859"/>
      <c r="J2" s="859"/>
      <c r="K2" s="859"/>
      <c r="L2" s="85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ht="1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ht="15" customHeight="1">
      <c r="C4" s="5" t="s">
        <v>9</v>
      </c>
      <c r="D4" s="5" t="s">
        <v>72</v>
      </c>
      <c r="E4" s="5"/>
      <c r="F4" s="5"/>
      <c r="G4" s="5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25.5" customHeight="1">
      <c r="C5" s="5" t="s">
        <v>10</v>
      </c>
      <c r="D5" s="894" t="s">
        <v>92</v>
      </c>
      <c r="E5" s="894"/>
      <c r="F5" s="894"/>
      <c r="G5" s="894"/>
      <c r="H5" s="14"/>
      <c r="I5" s="14"/>
      <c r="J5" s="14"/>
      <c r="K5" s="14"/>
      <c r="L5" s="14"/>
      <c r="M5" s="1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ht="15" customHeight="1">
      <c r="C6" s="5" t="s">
        <v>11</v>
      </c>
      <c r="D6" s="3" t="s">
        <v>355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15" customHeight="1">
      <c r="C7" s="3"/>
      <c r="D7" s="3" t="s">
        <v>348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ht="15" customHeight="1">
      <c r="C8" s="5"/>
      <c r="D8" s="4" t="s">
        <v>73</v>
      </c>
      <c r="E8" s="4"/>
      <c r="F8" s="4"/>
      <c r="G8" s="4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ht="15" customHeight="1">
      <c r="C9" s="5" t="s">
        <v>12</v>
      </c>
      <c r="D9" s="4" t="s">
        <v>22</v>
      </c>
      <c r="E9" s="4"/>
      <c r="F9" s="4"/>
      <c r="G9" s="4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ht="15" customHeight="1">
      <c r="C10" s="5"/>
      <c r="D10" s="4"/>
      <c r="E10" s="4"/>
      <c r="F10" s="4"/>
      <c r="G10" s="4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ht="15" customHeight="1">
      <c r="C11" s="5"/>
      <c r="D11" s="4"/>
      <c r="E11" s="4"/>
      <c r="F11" s="4"/>
      <c r="G11" s="4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ht="15" customHeight="1">
      <c r="C12" s="5"/>
      <c r="D12" s="4"/>
      <c r="E12" s="4"/>
      <c r="F12" s="4"/>
      <c r="G12" s="4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29" ht="15" customHeight="1">
      <c r="C13" s="5"/>
      <c r="D13" s="4" t="s">
        <v>23</v>
      </c>
      <c r="E13" s="4"/>
      <c r="F13" s="4"/>
      <c r="G13" s="4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29" ht="15" customHeight="1">
      <c r="C14" s="5"/>
      <c r="D14" s="4" t="s">
        <v>13</v>
      </c>
      <c r="E14" s="4"/>
      <c r="F14" s="4"/>
      <c r="G14" s="4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29" ht="15" customHeight="1">
      <c r="C15" s="5"/>
      <c r="D15" s="4" t="s">
        <v>24</v>
      </c>
      <c r="E15" s="4"/>
      <c r="F15" s="4"/>
      <c r="G15" s="4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pans="1:29" ht="15" customHeight="1">
      <c r="C16" s="5"/>
      <c r="D16" s="4" t="s">
        <v>25</v>
      </c>
      <c r="E16" s="4"/>
      <c r="F16" s="4"/>
      <c r="G16" s="4"/>
      <c r="H16" s="3"/>
      <c r="I16" s="3"/>
      <c r="J16" s="3"/>
      <c r="K16" s="3"/>
      <c r="L16" s="3"/>
      <c r="M16" s="3"/>
      <c r="N16" s="3"/>
      <c r="O16" s="846" t="s">
        <v>36</v>
      </c>
      <c r="P16" s="846"/>
      <c r="Q16" s="846"/>
      <c r="R16" s="846"/>
      <c r="S16" s="846"/>
      <c r="T16" s="846"/>
      <c r="U16" s="846"/>
      <c r="V16" s="3"/>
      <c r="W16" s="3"/>
      <c r="X16" s="3"/>
      <c r="Y16" s="3"/>
      <c r="Z16" s="3"/>
      <c r="AA16" s="3"/>
      <c r="AB16" s="3"/>
      <c r="AC16" s="3"/>
    </row>
    <row r="17" spans="1:30" ht="15" customHeight="1">
      <c r="A17" s="5"/>
      <c r="B17" s="4"/>
      <c r="C17" s="5"/>
      <c r="D17" s="4" t="s">
        <v>26</v>
      </c>
      <c r="E17" s="4"/>
      <c r="F17" s="3"/>
      <c r="G17" s="3"/>
      <c r="H17" s="3"/>
      <c r="I17" s="3"/>
      <c r="J17" s="3"/>
      <c r="K17" s="3"/>
      <c r="L17" s="3"/>
      <c r="M17" s="3"/>
      <c r="N17" s="3"/>
      <c r="O17" s="846"/>
      <c r="P17" s="846"/>
      <c r="Q17" s="846"/>
      <c r="R17" s="846"/>
      <c r="S17" s="846"/>
      <c r="T17" s="846"/>
      <c r="U17" s="846"/>
      <c r="V17" s="3"/>
      <c r="W17" s="3"/>
      <c r="X17" s="3"/>
      <c r="Y17" s="3"/>
      <c r="Z17" s="3"/>
      <c r="AA17" s="3"/>
      <c r="AB17" s="3"/>
      <c r="AC17" s="3"/>
    </row>
    <row r="18" spans="1:30" ht="15" customHeight="1">
      <c r="A18" s="3"/>
      <c r="B18" s="887" t="s">
        <v>0</v>
      </c>
      <c r="C18" s="887" t="s">
        <v>2</v>
      </c>
      <c r="D18" s="887" t="s">
        <v>3</v>
      </c>
      <c r="E18" s="895" t="s">
        <v>19</v>
      </c>
      <c r="F18" s="895"/>
      <c r="G18" s="895"/>
      <c r="H18" s="863" t="s">
        <v>7</v>
      </c>
      <c r="I18" s="864"/>
      <c r="J18" s="864"/>
      <c r="K18" s="864"/>
      <c r="L18" s="864"/>
      <c r="M18" s="865"/>
      <c r="N18" s="887" t="s">
        <v>1</v>
      </c>
      <c r="O18" s="3"/>
      <c r="P18" s="119"/>
      <c r="Q18" s="119"/>
      <c r="R18" s="119"/>
      <c r="S18" s="119"/>
      <c r="T18" s="119"/>
      <c r="U18" s="119"/>
      <c r="V18" s="119"/>
      <c r="W18" s="127"/>
      <c r="X18" s="25"/>
      <c r="Y18" s="25"/>
      <c r="Z18" s="3"/>
      <c r="AA18" s="3"/>
      <c r="AB18" s="3"/>
      <c r="AC18" s="3"/>
      <c r="AD18" s="3"/>
    </row>
    <row r="19" spans="1:30" ht="60" customHeight="1">
      <c r="A19" s="3"/>
      <c r="B19" s="887"/>
      <c r="C19" s="887"/>
      <c r="D19" s="887"/>
      <c r="E19" s="15" t="s">
        <v>20</v>
      </c>
      <c r="F19" s="15" t="s">
        <v>21</v>
      </c>
      <c r="G19" s="15" t="s">
        <v>34</v>
      </c>
      <c r="H19" s="118">
        <v>2020</v>
      </c>
      <c r="I19" s="118">
        <v>2021</v>
      </c>
      <c r="J19" s="118">
        <v>2022</v>
      </c>
      <c r="K19" s="118">
        <v>2023</v>
      </c>
      <c r="L19" s="118">
        <v>2024</v>
      </c>
      <c r="M19" s="118" t="s">
        <v>376</v>
      </c>
      <c r="N19" s="887"/>
      <c r="O19" s="3"/>
      <c r="P19" s="25"/>
      <c r="Q19" s="25"/>
      <c r="R19" s="25"/>
      <c r="S19" s="25"/>
      <c r="T19" s="25"/>
      <c r="U19" s="25"/>
      <c r="V19" s="25"/>
      <c r="W19" s="127"/>
      <c r="X19" s="25"/>
      <c r="Y19" s="25"/>
      <c r="Z19" s="3"/>
      <c r="AA19" s="3"/>
      <c r="AB19" s="3"/>
      <c r="AC19" s="3"/>
      <c r="AD19" s="3"/>
    </row>
    <row r="20" spans="1:30">
      <c r="A20" s="3"/>
      <c r="B20" s="540" t="s">
        <v>4</v>
      </c>
      <c r="C20" s="541"/>
      <c r="D20" s="541"/>
      <c r="E20" s="541"/>
      <c r="F20" s="541"/>
      <c r="G20" s="541"/>
      <c r="H20" s="541"/>
      <c r="I20" s="541"/>
      <c r="J20" s="541"/>
      <c r="K20" s="541"/>
      <c r="L20" s="541"/>
      <c r="M20" s="541"/>
      <c r="N20" s="542"/>
      <c r="O20" s="3"/>
      <c r="P20" s="3"/>
      <c r="Q20" s="119"/>
      <c r="R20" s="119"/>
      <c r="S20" s="119"/>
      <c r="T20" s="119"/>
      <c r="U20" s="119"/>
      <c r="V20" s="119"/>
      <c r="W20" s="119"/>
      <c r="X20" s="25"/>
      <c r="Y20" s="25"/>
      <c r="Z20" s="3"/>
      <c r="AA20" s="3"/>
      <c r="AB20" s="3"/>
      <c r="AC20" s="3"/>
      <c r="AD20" s="3"/>
    </row>
    <row r="21" spans="1:30" ht="47.25" customHeight="1">
      <c r="A21" s="3"/>
      <c r="B21" s="20">
        <v>1</v>
      </c>
      <c r="C21" s="112" t="s">
        <v>68</v>
      </c>
      <c r="D21" s="113" t="s">
        <v>67</v>
      </c>
      <c r="E21" s="142" t="s">
        <v>344</v>
      </c>
      <c r="F21" s="143" t="s">
        <v>74</v>
      </c>
      <c r="G21" s="12" t="s">
        <v>35</v>
      </c>
      <c r="H21" s="889" t="s">
        <v>98</v>
      </c>
      <c r="I21" s="890"/>
      <c r="J21" s="12">
        <v>1000</v>
      </c>
      <c r="K21" s="12">
        <v>3000</v>
      </c>
      <c r="L21" s="12">
        <v>7000</v>
      </c>
      <c r="M21" s="12">
        <v>2500</v>
      </c>
      <c r="N21" s="139" t="s">
        <v>31</v>
      </c>
      <c r="O21" s="3"/>
      <c r="P21" s="3"/>
      <c r="Q21" s="25"/>
      <c r="R21" s="25"/>
      <c r="S21" s="25"/>
      <c r="T21" s="25"/>
      <c r="U21" s="25"/>
      <c r="V21" s="25"/>
      <c r="W21" s="25"/>
      <c r="X21" s="25"/>
      <c r="Y21" s="25"/>
      <c r="Z21" s="3"/>
      <c r="AA21" s="3"/>
      <c r="AB21" s="3"/>
      <c r="AC21" s="3"/>
      <c r="AD21" s="3"/>
    </row>
    <row r="22" spans="1:30" ht="15" customHeight="1">
      <c r="A22" s="3"/>
      <c r="B22" s="888" t="s">
        <v>17</v>
      </c>
      <c r="C22" s="888"/>
      <c r="D22" s="888"/>
      <c r="E22" s="891"/>
      <c r="F22" s="891"/>
      <c r="G22" s="891"/>
      <c r="H22" s="11">
        <v>0</v>
      </c>
      <c r="I22" s="103">
        <v>0</v>
      </c>
      <c r="J22" s="106">
        <v>1</v>
      </c>
      <c r="K22" s="106">
        <v>1</v>
      </c>
      <c r="L22" s="106">
        <v>1</v>
      </c>
      <c r="M22" s="106">
        <v>1</v>
      </c>
      <c r="N22" s="18" t="s">
        <v>30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ht="15" customHeight="1">
      <c r="A23" s="3"/>
      <c r="B23" s="892" t="s">
        <v>27</v>
      </c>
      <c r="C23" s="892"/>
      <c r="D23" s="892"/>
      <c r="E23" s="892"/>
      <c r="F23" s="892"/>
      <c r="G23" s="892"/>
      <c r="H23" s="24">
        <v>0</v>
      </c>
      <c r="I23" s="8">
        <v>0</v>
      </c>
      <c r="J23" s="107">
        <f>SUM(J21:J21)</f>
        <v>1000</v>
      </c>
      <c r="K23" s="107">
        <f>SUM(K21:K21)</f>
        <v>3000</v>
      </c>
      <c r="L23" s="108">
        <f>SUM(L21:L21)</f>
        <v>7000</v>
      </c>
      <c r="M23" s="108">
        <f>SUM(M21:M21)</f>
        <v>2500</v>
      </c>
      <c r="N23" s="18" t="s">
        <v>31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15" customHeight="1">
      <c r="A24" s="3"/>
      <c r="B24" s="888" t="s">
        <v>28</v>
      </c>
      <c r="C24" s="888"/>
      <c r="D24" s="888"/>
      <c r="E24" s="888"/>
      <c r="F24" s="888"/>
      <c r="G24" s="888"/>
      <c r="H24" s="11">
        <v>0</v>
      </c>
      <c r="I24" s="103">
        <v>0</v>
      </c>
      <c r="J24" s="107">
        <v>0</v>
      </c>
      <c r="K24" s="107">
        <v>0</v>
      </c>
      <c r="L24" s="107">
        <v>0</v>
      </c>
      <c r="M24" s="107">
        <v>0</v>
      </c>
      <c r="N24" s="18" t="s">
        <v>32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15" customHeight="1">
      <c r="A25" s="3"/>
      <c r="B25" s="888" t="s">
        <v>29</v>
      </c>
      <c r="C25" s="888"/>
      <c r="D25" s="888"/>
      <c r="E25" s="888"/>
      <c r="F25" s="888"/>
      <c r="G25" s="888"/>
      <c r="H25" s="24">
        <v>0</v>
      </c>
      <c r="I25" s="8">
        <v>0</v>
      </c>
      <c r="J25" s="107">
        <f>SUM(J23+J24)</f>
        <v>1000</v>
      </c>
      <c r="K25" s="107">
        <f>SUM(K23+K24)</f>
        <v>3000</v>
      </c>
      <c r="L25" s="107">
        <f>SUM(L23+L24)</f>
        <v>7000</v>
      </c>
      <c r="M25" s="107">
        <f>SUM(M23+M24)</f>
        <v>2500</v>
      </c>
      <c r="N25" s="18" t="s">
        <v>33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15" customHeight="1">
      <c r="A26" s="3"/>
      <c r="B26" s="847" t="s">
        <v>88</v>
      </c>
      <c r="C26" s="848"/>
      <c r="D26" s="848"/>
      <c r="E26" s="848"/>
      <c r="F26" s="848"/>
      <c r="G26" s="849"/>
      <c r="H26" s="24">
        <v>0</v>
      </c>
      <c r="I26" s="8">
        <v>0</v>
      </c>
      <c r="J26" s="107">
        <v>0</v>
      </c>
      <c r="K26" s="107">
        <v>0</v>
      </c>
      <c r="L26" s="107">
        <v>0</v>
      </c>
      <c r="M26" s="107">
        <v>0</v>
      </c>
      <c r="N26" s="18" t="s">
        <v>18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5" customHeight="1">
      <c r="A27" s="3"/>
      <c r="B27" s="847" t="s">
        <v>89</v>
      </c>
      <c r="C27" s="848"/>
      <c r="D27" s="848"/>
      <c r="E27" s="848"/>
      <c r="F27" s="848"/>
      <c r="G27" s="849"/>
      <c r="H27" s="24">
        <v>0</v>
      </c>
      <c r="I27" s="8">
        <v>0</v>
      </c>
      <c r="J27" s="107">
        <v>0</v>
      </c>
      <c r="K27" s="107">
        <v>0</v>
      </c>
      <c r="L27" s="107">
        <v>0</v>
      </c>
      <c r="M27" s="107">
        <v>0</v>
      </c>
      <c r="N27" s="18" t="s">
        <v>18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5" customHeight="1">
      <c r="A28" s="3"/>
      <c r="B28" s="888" t="s">
        <v>16</v>
      </c>
      <c r="C28" s="888"/>
      <c r="D28" s="888"/>
      <c r="E28" s="888"/>
      <c r="F28" s="888"/>
      <c r="G28" s="888"/>
      <c r="H28" s="11">
        <v>0</v>
      </c>
      <c r="I28" s="103">
        <v>0</v>
      </c>
      <c r="J28" s="107">
        <v>0</v>
      </c>
      <c r="K28" s="107">
        <v>0</v>
      </c>
      <c r="L28" s="107">
        <v>0</v>
      </c>
      <c r="M28" s="107">
        <v>0</v>
      </c>
      <c r="N28" s="18" t="s">
        <v>18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5" customHeight="1">
      <c r="A29" s="3"/>
      <c r="B29" s="888" t="s">
        <v>8</v>
      </c>
      <c r="C29" s="888"/>
      <c r="D29" s="888"/>
      <c r="E29" s="888"/>
      <c r="F29" s="888"/>
      <c r="G29" s="888"/>
      <c r="H29" s="24">
        <v>0</v>
      </c>
      <c r="I29" s="8">
        <v>0</v>
      </c>
      <c r="J29" s="6">
        <v>4.7</v>
      </c>
      <c r="K29" s="6">
        <v>4.7</v>
      </c>
      <c r="L29" s="6">
        <v>4.7</v>
      </c>
      <c r="M29" s="6">
        <v>4.7</v>
      </c>
      <c r="N29" s="19" t="s">
        <v>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5" customHeight="1">
      <c r="A30" s="3"/>
      <c r="B30" s="844" t="s">
        <v>93</v>
      </c>
      <c r="C30" s="844"/>
      <c r="D30" s="844"/>
      <c r="E30" s="844"/>
      <c r="F30" s="844"/>
      <c r="G30" s="844"/>
      <c r="H30" s="3"/>
      <c r="I30" s="3"/>
      <c r="J30" s="9"/>
      <c r="K30" s="120"/>
      <c r="L30" s="120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30" ht="15" customHeight="1">
      <c r="A31" s="3"/>
      <c r="B31" s="845"/>
      <c r="C31" s="845"/>
      <c r="D31" s="845"/>
      <c r="E31" s="845"/>
      <c r="F31" s="845"/>
      <c r="G31" s="845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30" ht="15" customHeight="1">
      <c r="A32" s="3"/>
      <c r="B32" s="845"/>
      <c r="C32" s="845"/>
      <c r="D32" s="845"/>
      <c r="E32" s="845"/>
      <c r="F32" s="845"/>
      <c r="G32" s="845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ht="15" customHeight="1">
      <c r="A33" s="3"/>
      <c r="B33" s="845"/>
      <c r="C33" s="845"/>
      <c r="D33" s="845"/>
      <c r="E33" s="845"/>
      <c r="F33" s="845"/>
      <c r="G33" s="845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ht="15" customHeight="1">
      <c r="A34" s="3"/>
      <c r="B34" s="845"/>
      <c r="C34" s="845"/>
      <c r="D34" s="845"/>
      <c r="E34" s="845"/>
      <c r="F34" s="845"/>
      <c r="G34" s="845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ht="15" customHeight="1">
      <c r="A35" s="3"/>
      <c r="B35" s="845"/>
      <c r="C35" s="845"/>
      <c r="D35" s="845"/>
      <c r="E35" s="845"/>
      <c r="F35" s="845"/>
      <c r="G35" s="845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ht="15" customHeight="1">
      <c r="A36" s="3"/>
      <c r="B36" s="2" t="s">
        <v>76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ht="15" customHeight="1">
      <c r="A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ht="15" customHeight="1">
      <c r="A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ht="15" customHeight="1">
      <c r="A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ht="15" customHeight="1">
      <c r="A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ht="15" customHeight="1">
      <c r="A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150" t="s">
        <v>23</v>
      </c>
      <c r="P41" s="150"/>
      <c r="Q41" s="150"/>
      <c r="R41" s="150"/>
      <c r="S41" s="150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ht="15" customHeight="1">
      <c r="A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150" t="s">
        <v>37</v>
      </c>
      <c r="P42" s="150"/>
      <c r="Q42" s="150"/>
      <c r="R42" s="150"/>
      <c r="S42" s="150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ht="15" customHeight="1">
      <c r="A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150" t="s">
        <v>38</v>
      </c>
      <c r="P43" s="150"/>
      <c r="Q43" s="150"/>
      <c r="R43" s="150"/>
      <c r="S43" s="150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ht="15" customHeight="1">
      <c r="A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150" t="s">
        <v>39</v>
      </c>
      <c r="P44" s="150"/>
      <c r="Q44" s="150"/>
      <c r="R44" s="150"/>
      <c r="S44" s="150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ht="1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150" t="s">
        <v>40</v>
      </c>
      <c r="P45" s="150"/>
      <c r="Q45" s="150"/>
      <c r="R45" s="150"/>
      <c r="S45" s="150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ht="1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150" t="s">
        <v>41</v>
      </c>
      <c r="P46" s="150"/>
      <c r="Q46" s="150"/>
      <c r="R46" s="150"/>
      <c r="S46" s="150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ht="1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6" t="s">
        <v>7</v>
      </c>
      <c r="P47" s="6" t="s">
        <v>14</v>
      </c>
      <c r="Q47" s="25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ht="15" customHeight="1">
      <c r="A48" s="3"/>
      <c r="O48" s="1">
        <v>2020</v>
      </c>
      <c r="P48" s="896"/>
      <c r="Q48" s="25"/>
      <c r="R48" s="25"/>
      <c r="S48" s="25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ht="15" customHeight="1">
      <c r="A49" s="3"/>
      <c r="O49" s="1">
        <v>2021</v>
      </c>
      <c r="P49" s="897"/>
      <c r="Q49" s="25"/>
      <c r="R49" s="25"/>
      <c r="S49" s="25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ht="15" customHeight="1">
      <c r="A50" s="3"/>
      <c r="O50" s="7">
        <v>2022</v>
      </c>
      <c r="P50" s="7">
        <v>205</v>
      </c>
      <c r="Q50" s="25"/>
      <c r="R50" s="25"/>
      <c r="S50" s="25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ht="15" customHeight="1">
      <c r="A51" s="3"/>
      <c r="N51" s="3"/>
      <c r="O51" s="1">
        <v>2023</v>
      </c>
      <c r="P51" s="1">
        <v>50</v>
      </c>
      <c r="Q51" s="25"/>
      <c r="R51" s="25"/>
      <c r="S51" s="25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ht="15" customHeight="1">
      <c r="A52" s="3"/>
      <c r="N52" s="3"/>
      <c r="O52" s="1">
        <v>2024</v>
      </c>
      <c r="P52" s="1">
        <v>50</v>
      </c>
      <c r="Q52" s="25"/>
      <c r="R52" s="25"/>
      <c r="S52" s="25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ht="15" customHeight="1">
      <c r="A53" s="3"/>
      <c r="N53" s="3"/>
      <c r="O53" s="1" t="s">
        <v>376</v>
      </c>
      <c r="P53" s="1">
        <v>20</v>
      </c>
      <c r="Q53" s="25"/>
      <c r="R53" s="25"/>
      <c r="S53" s="25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ht="15" customHeight="1" thickBot="1">
      <c r="A54" s="3"/>
      <c r="N54" s="3"/>
      <c r="O54" s="2" t="s">
        <v>377</v>
      </c>
      <c r="P54" s="3"/>
      <c r="Q54" s="25"/>
      <c r="R54" s="25"/>
      <c r="S54" s="25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ht="15" customHeight="1">
      <c r="A55" s="3"/>
      <c r="B55" s="480"/>
      <c r="C55" s="481"/>
      <c r="D55" s="481"/>
      <c r="E55" s="481"/>
      <c r="F55" s="481"/>
      <c r="G55" s="481"/>
      <c r="H55" s="481"/>
      <c r="I55" s="481"/>
      <c r="J55" s="436"/>
      <c r="K55" s="437"/>
      <c r="L55" s="842" t="s">
        <v>366</v>
      </c>
      <c r="M55" s="842"/>
      <c r="N55" s="842"/>
      <c r="O55" s="842"/>
      <c r="P55" s="842"/>
      <c r="Q55" s="842"/>
      <c r="R55" s="842"/>
      <c r="S55" s="436"/>
      <c r="T55" s="438"/>
      <c r="U55" s="438"/>
      <c r="V55" s="460"/>
      <c r="W55" s="460"/>
      <c r="X55" s="460"/>
      <c r="Y55" s="460"/>
      <c r="Z55" s="460"/>
      <c r="AA55" s="460"/>
      <c r="AB55" s="461"/>
      <c r="AC55" s="3"/>
    </row>
    <row r="56" spans="1:29" ht="15" customHeight="1">
      <c r="A56" s="3"/>
      <c r="B56" s="482"/>
      <c r="C56" s="483"/>
      <c r="D56" s="483"/>
      <c r="E56" s="483"/>
      <c r="F56" s="483"/>
      <c r="G56" s="483"/>
      <c r="H56" s="483"/>
      <c r="I56" s="483"/>
      <c r="J56" s="843" t="s">
        <v>371</v>
      </c>
      <c r="K56" s="843"/>
      <c r="L56" s="843"/>
      <c r="M56" s="843"/>
      <c r="N56" s="843"/>
      <c r="O56" s="843"/>
      <c r="P56" s="843"/>
      <c r="Q56" s="843"/>
      <c r="R56" s="843"/>
      <c r="S56" s="843"/>
      <c r="T56" s="843"/>
      <c r="U56" s="843"/>
      <c r="V56" s="463"/>
      <c r="W56" s="463"/>
      <c r="X56" s="463"/>
      <c r="Y56" s="3"/>
      <c r="Z56" s="3"/>
      <c r="AA56" s="3"/>
      <c r="AB56" s="464"/>
      <c r="AC56" s="3"/>
    </row>
    <row r="57" spans="1:29" ht="15" customHeight="1">
      <c r="A57" s="3"/>
      <c r="B57" s="482"/>
      <c r="C57" s="483"/>
      <c r="D57" s="483"/>
      <c r="E57" s="483"/>
      <c r="F57" s="483"/>
      <c r="G57" s="483"/>
      <c r="H57" s="483"/>
      <c r="I57" s="483"/>
      <c r="J57" s="162"/>
      <c r="K57" s="443"/>
      <c r="L57" s="841" t="s">
        <v>367</v>
      </c>
      <c r="M57" s="841"/>
      <c r="N57" s="841"/>
      <c r="O57" s="841"/>
      <c r="P57" s="841"/>
      <c r="Q57" s="841"/>
      <c r="R57" s="841"/>
      <c r="S57" s="433"/>
      <c r="T57" s="433"/>
      <c r="U57" s="433"/>
      <c r="V57" s="463"/>
      <c r="W57" s="463"/>
      <c r="X57" s="463"/>
      <c r="Y57" s="3"/>
      <c r="Z57" s="3"/>
      <c r="AA57" s="3"/>
      <c r="AB57" s="464"/>
      <c r="AC57" s="3"/>
    </row>
    <row r="58" spans="1:29" ht="15" customHeight="1">
      <c r="A58" s="3"/>
      <c r="B58" s="836" t="s">
        <v>0</v>
      </c>
      <c r="C58" s="837" t="s">
        <v>2</v>
      </c>
      <c r="D58" s="837" t="s">
        <v>3</v>
      </c>
      <c r="E58" s="839" t="s">
        <v>358</v>
      </c>
      <c r="F58" s="840"/>
      <c r="G58" s="840"/>
      <c r="H58" s="840"/>
      <c r="I58" s="840"/>
      <c r="J58" s="840"/>
      <c r="K58" s="840"/>
      <c r="L58" s="840"/>
      <c r="M58" s="840"/>
      <c r="N58" s="840"/>
      <c r="O58" s="840"/>
      <c r="P58" s="840"/>
      <c r="Q58" s="840"/>
      <c r="R58" s="840"/>
      <c r="S58" s="840"/>
      <c r="T58" s="840"/>
      <c r="U58" s="840"/>
      <c r="V58" s="840"/>
      <c r="W58" s="840"/>
      <c r="X58" s="840"/>
      <c r="Y58" s="840"/>
      <c r="Z58" s="840"/>
      <c r="AA58" s="840"/>
      <c r="AB58" s="898"/>
      <c r="AC58" s="3"/>
    </row>
    <row r="59" spans="1:29" ht="15" customHeight="1">
      <c r="A59" s="3"/>
      <c r="B59" s="836"/>
      <c r="C59" s="837"/>
      <c r="D59" s="837"/>
      <c r="E59" s="837">
        <v>2020</v>
      </c>
      <c r="F59" s="837"/>
      <c r="G59" s="837"/>
      <c r="H59" s="837"/>
      <c r="I59" s="837">
        <v>2021</v>
      </c>
      <c r="J59" s="837"/>
      <c r="K59" s="837"/>
      <c r="L59" s="837"/>
      <c r="M59" s="837">
        <v>2022</v>
      </c>
      <c r="N59" s="837"/>
      <c r="O59" s="837"/>
      <c r="P59" s="837"/>
      <c r="Q59" s="837">
        <v>2023</v>
      </c>
      <c r="R59" s="837"/>
      <c r="S59" s="837"/>
      <c r="T59" s="837"/>
      <c r="U59" s="837">
        <v>2024</v>
      </c>
      <c r="V59" s="837"/>
      <c r="W59" s="837"/>
      <c r="X59" s="838"/>
      <c r="Y59" s="837">
        <v>2025</v>
      </c>
      <c r="Z59" s="837"/>
      <c r="AA59" s="837"/>
      <c r="AB59" s="838"/>
      <c r="AC59" s="3"/>
    </row>
    <row r="60" spans="1:29" ht="22.5" customHeight="1">
      <c r="A60" s="3"/>
      <c r="B60" s="836"/>
      <c r="C60" s="837"/>
      <c r="D60" s="837"/>
      <c r="E60" s="430" t="s">
        <v>359</v>
      </c>
      <c r="F60" s="430" t="s">
        <v>360</v>
      </c>
      <c r="G60" s="430" t="s">
        <v>361</v>
      </c>
      <c r="H60" s="430" t="s">
        <v>362</v>
      </c>
      <c r="I60" s="430" t="s">
        <v>359</v>
      </c>
      <c r="J60" s="430" t="s">
        <v>360</v>
      </c>
      <c r="K60" s="430" t="s">
        <v>361</v>
      </c>
      <c r="L60" s="430" t="s">
        <v>362</v>
      </c>
      <c r="M60" s="430" t="s">
        <v>359</v>
      </c>
      <c r="N60" s="430" t="s">
        <v>360</v>
      </c>
      <c r="O60" s="430" t="s">
        <v>363</v>
      </c>
      <c r="P60" s="430" t="s">
        <v>364</v>
      </c>
      <c r="Q60" s="430" t="s">
        <v>359</v>
      </c>
      <c r="R60" s="430" t="s">
        <v>360</v>
      </c>
      <c r="S60" s="430" t="s">
        <v>363</v>
      </c>
      <c r="T60" s="430" t="s">
        <v>364</v>
      </c>
      <c r="U60" s="430" t="s">
        <v>359</v>
      </c>
      <c r="V60" s="430" t="s">
        <v>360</v>
      </c>
      <c r="W60" s="430" t="s">
        <v>363</v>
      </c>
      <c r="X60" s="444" t="s">
        <v>364</v>
      </c>
      <c r="Y60" s="430" t="s">
        <v>359</v>
      </c>
      <c r="Z60" s="430" t="s">
        <v>360</v>
      </c>
      <c r="AA60" s="430" t="s">
        <v>363</v>
      </c>
      <c r="AB60" s="444" t="s">
        <v>364</v>
      </c>
      <c r="AC60" s="3"/>
    </row>
    <row r="61" spans="1:29" ht="15" customHeight="1">
      <c r="A61" s="3"/>
      <c r="B61" s="533" t="s">
        <v>4</v>
      </c>
      <c r="C61" s="534"/>
      <c r="D61" s="534"/>
      <c r="E61" s="534"/>
      <c r="F61" s="534"/>
      <c r="G61" s="534"/>
      <c r="H61" s="534"/>
      <c r="I61" s="534"/>
      <c r="J61" s="534"/>
      <c r="K61" s="534"/>
      <c r="L61" s="534"/>
      <c r="M61" s="534"/>
      <c r="N61" s="534"/>
      <c r="O61" s="534"/>
      <c r="P61" s="534"/>
      <c r="Q61" s="534"/>
      <c r="R61" s="534"/>
      <c r="S61" s="534"/>
      <c r="T61" s="534"/>
      <c r="U61" s="534"/>
      <c r="V61" s="534"/>
      <c r="W61" s="534"/>
      <c r="X61" s="535"/>
      <c r="Y61" s="534"/>
      <c r="Z61" s="534"/>
      <c r="AA61" s="534"/>
      <c r="AB61" s="535"/>
      <c r="AC61" s="3"/>
    </row>
    <row r="62" spans="1:29" ht="15" customHeight="1">
      <c r="A62" s="3"/>
      <c r="B62" s="484">
        <v>1</v>
      </c>
      <c r="C62" s="112" t="s">
        <v>68</v>
      </c>
      <c r="D62" s="113" t="s">
        <v>67</v>
      </c>
      <c r="E62" s="13">
        <v>0</v>
      </c>
      <c r="F62" s="406">
        <v>0</v>
      </c>
      <c r="G62" s="406">
        <v>0</v>
      </c>
      <c r="H62" s="397">
        <f>-(F62*G62)</f>
        <v>0</v>
      </c>
      <c r="I62" s="13">
        <v>0</v>
      </c>
      <c r="J62" s="406">
        <v>0</v>
      </c>
      <c r="K62" s="406">
        <v>0</v>
      </c>
      <c r="L62" s="397">
        <f>-(J62*K62)</f>
        <v>0</v>
      </c>
      <c r="M62" s="13">
        <f>J21</f>
        <v>1000</v>
      </c>
      <c r="N62" s="397">
        <f>(M62/$M$63)</f>
        <v>1</v>
      </c>
      <c r="O62" s="397">
        <f>LN(N62)</f>
        <v>0</v>
      </c>
      <c r="P62" s="397">
        <f>-(N62*O62)</f>
        <v>0</v>
      </c>
      <c r="Q62" s="13">
        <f>K21</f>
        <v>3000</v>
      </c>
      <c r="R62" s="397">
        <f>(Q62/$Q$63)</f>
        <v>1</v>
      </c>
      <c r="S62" s="397">
        <f>LN(R62)</f>
        <v>0</v>
      </c>
      <c r="T62" s="397">
        <f>-(R62*S62)</f>
        <v>0</v>
      </c>
      <c r="U62" s="13">
        <f>L21</f>
        <v>7000</v>
      </c>
      <c r="V62" s="397">
        <f>(U62/$U$63)</f>
        <v>1</v>
      </c>
      <c r="W62" s="397">
        <f>LN(V62)</f>
        <v>0</v>
      </c>
      <c r="X62" s="446">
        <f>-(V62*W62)</f>
        <v>0</v>
      </c>
      <c r="Y62" s="13">
        <f>M21</f>
        <v>2500</v>
      </c>
      <c r="Z62" s="397">
        <f>(Y62/$U$63)</f>
        <v>0.35714285714285715</v>
      </c>
      <c r="AA62" s="397">
        <f>LN(Z62)</f>
        <v>-1.0296194171811581</v>
      </c>
      <c r="AB62" s="446">
        <f>-(Z62*AA62)</f>
        <v>0.36772122042184219</v>
      </c>
      <c r="AC62" s="3"/>
    </row>
    <row r="63" spans="1:29" ht="15" customHeight="1">
      <c r="A63" s="3"/>
      <c r="B63" s="821" t="s">
        <v>365</v>
      </c>
      <c r="C63" s="822"/>
      <c r="D63" s="823"/>
      <c r="E63" s="396">
        <f>SUM(E62:E62)</f>
        <v>0</v>
      </c>
      <c r="F63" s="824"/>
      <c r="G63" s="823"/>
      <c r="H63" s="398">
        <f>SUM(H62:H62)</f>
        <v>0</v>
      </c>
      <c r="I63" s="396">
        <f>SUM(I62:I62)</f>
        <v>0</v>
      </c>
      <c r="J63" s="824"/>
      <c r="K63" s="823"/>
      <c r="L63" s="398">
        <f>SUM(L62:L62)</f>
        <v>0</v>
      </c>
      <c r="M63" s="396">
        <f>SUM(M62:M62)</f>
        <v>1000</v>
      </c>
      <c r="N63" s="824"/>
      <c r="O63" s="823"/>
      <c r="P63" s="398">
        <f>SUM(P62:P62)</f>
        <v>0</v>
      </c>
      <c r="Q63" s="396">
        <f>SUM(Q62:Q62)</f>
        <v>3000</v>
      </c>
      <c r="R63" s="824"/>
      <c r="S63" s="823"/>
      <c r="T63" s="398">
        <f>SUM(T62:T62)</f>
        <v>0</v>
      </c>
      <c r="U63" s="396">
        <f>SUM(U62:U62)</f>
        <v>7000</v>
      </c>
      <c r="V63" s="824"/>
      <c r="W63" s="823"/>
      <c r="X63" s="543">
        <f>SUM(X62:X62)</f>
        <v>0</v>
      </c>
      <c r="Y63" s="544">
        <f>SUM(Y62:Y62)</f>
        <v>2500</v>
      </c>
      <c r="Z63" s="824"/>
      <c r="AA63" s="823"/>
      <c r="AB63" s="453">
        <f>SUM(AB62:AB62)</f>
        <v>0.36772122042184219</v>
      </c>
      <c r="AC63" s="3"/>
    </row>
    <row r="64" spans="1:29" ht="15" customHeight="1">
      <c r="A64" s="3"/>
      <c r="B64" s="2" t="s">
        <v>76</v>
      </c>
      <c r="C64" s="3"/>
      <c r="D64" s="3"/>
      <c r="E64" s="463"/>
      <c r="F64" s="463"/>
      <c r="G64" s="463"/>
      <c r="H64" s="463"/>
      <c r="I64" s="463"/>
      <c r="J64" s="463"/>
      <c r="K64" s="463"/>
      <c r="L64" s="463"/>
      <c r="M64" s="463"/>
      <c r="N64" s="463"/>
      <c r="O64" s="463"/>
      <c r="P64" s="463"/>
      <c r="Q64" s="463"/>
      <c r="R64" s="463"/>
      <c r="S64" s="463"/>
      <c r="T64" s="463"/>
      <c r="U64" s="463"/>
      <c r="V64" s="463"/>
      <c r="W64" s="463"/>
      <c r="X64" s="463"/>
      <c r="Y64" s="463"/>
      <c r="Z64" s="463"/>
      <c r="AA64" s="463"/>
      <c r="AB64" s="464"/>
      <c r="AC64" s="3"/>
    </row>
    <row r="65" spans="1:29" ht="15" customHeight="1" thickBot="1">
      <c r="A65" s="3"/>
      <c r="B65" s="469"/>
      <c r="C65" s="470"/>
      <c r="D65" s="470"/>
      <c r="E65" s="470"/>
      <c r="F65" s="470"/>
      <c r="G65" s="470"/>
      <c r="H65" s="470"/>
      <c r="I65" s="470"/>
      <c r="J65" s="470"/>
      <c r="K65" s="470"/>
      <c r="L65" s="470"/>
      <c r="M65" s="470"/>
      <c r="N65" s="470"/>
      <c r="O65" s="470"/>
      <c r="P65" s="470"/>
      <c r="Q65" s="470"/>
      <c r="R65" s="470"/>
      <c r="S65" s="470"/>
      <c r="T65" s="470"/>
      <c r="U65" s="470"/>
      <c r="V65" s="470"/>
      <c r="W65" s="470"/>
      <c r="X65" s="470"/>
      <c r="Y65" s="470"/>
      <c r="Z65" s="470"/>
      <c r="AA65" s="470"/>
      <c r="AB65" s="471"/>
      <c r="AC65" s="3"/>
    </row>
    <row r="66" spans="1:29" ht="1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1:29" ht="1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29" ht="1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1:29" ht="1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1:29" ht="1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1:29" ht="1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29" ht="1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1:29" ht="1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 spans="1:29" ht="1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 spans="2:13" ht="1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 spans="2:13" ht="1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 spans="2:13" ht="1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 spans="2:13" ht="1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 spans="2:13" ht="1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 spans="2:13" ht="1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 spans="2:13" ht="1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 spans="2:13" ht="1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 spans="2:13" ht="1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 spans="2:13" ht="1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 spans="2:13" ht="1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 spans="2:13" ht="1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 spans="2:13" ht="1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 spans="2:13" ht="1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 spans="2:13" ht="1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 spans="2:13" ht="1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 spans="2:13" ht="1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 spans="2:13" ht="1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 spans="2:13" ht="1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 spans="2:13" ht="1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 spans="2:13" ht="1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 spans="2:13" ht="1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 spans="2:13" ht="1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 spans="2:13" ht="1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 spans="2:13" ht="1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 spans="2:13" ht="1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 spans="2:13" ht="1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 spans="2:13" ht="1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 spans="2:13" ht="1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 spans="2:13" ht="1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 spans="2:13" ht="1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 spans="2:13" ht="1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 spans="2:13" ht="1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 spans="2:13" ht="1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 spans="2:13" ht="1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</sheetData>
  <mergeCells count="41">
    <mergeCell ref="Y59:AB59"/>
    <mergeCell ref="Z63:AA63"/>
    <mergeCell ref="E58:AB58"/>
    <mergeCell ref="B58:B60"/>
    <mergeCell ref="C58:C60"/>
    <mergeCell ref="D58:D60"/>
    <mergeCell ref="E59:H59"/>
    <mergeCell ref="I59:L59"/>
    <mergeCell ref="M59:P59"/>
    <mergeCell ref="Q59:T59"/>
    <mergeCell ref="U59:X59"/>
    <mergeCell ref="V63:W63"/>
    <mergeCell ref="B63:D63"/>
    <mergeCell ref="F63:G63"/>
    <mergeCell ref="J63:K63"/>
    <mergeCell ref="N63:O63"/>
    <mergeCell ref="R63:S63"/>
    <mergeCell ref="P48:P49"/>
    <mergeCell ref="L55:R55"/>
    <mergeCell ref="J56:U56"/>
    <mergeCell ref="L57:R57"/>
    <mergeCell ref="A1:B1"/>
    <mergeCell ref="B2:L2"/>
    <mergeCell ref="D5:G5"/>
    <mergeCell ref="B27:G27"/>
    <mergeCell ref="B28:G28"/>
    <mergeCell ref="B18:B19"/>
    <mergeCell ref="C18:C19"/>
    <mergeCell ref="D18:D19"/>
    <mergeCell ref="E18:G18"/>
    <mergeCell ref="B26:G26"/>
    <mergeCell ref="O16:U17"/>
    <mergeCell ref="N18:N19"/>
    <mergeCell ref="B29:G29"/>
    <mergeCell ref="B30:G35"/>
    <mergeCell ref="H21:I21"/>
    <mergeCell ref="B22:G22"/>
    <mergeCell ref="B23:G23"/>
    <mergeCell ref="B24:G24"/>
    <mergeCell ref="B25:G25"/>
    <mergeCell ref="H18:M18"/>
  </mergeCells>
  <pageMargins left="0.7" right="0.7" top="0.75" bottom="0.75" header="0" footer="0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43"/>
  <sheetViews>
    <sheetView showGridLines="0" topLeftCell="F1" zoomScale="96" zoomScaleNormal="96" workbookViewId="0">
      <selection activeCell="AB68" sqref="B63:AB68"/>
    </sheetView>
  </sheetViews>
  <sheetFormatPr defaultColWidth="14.42578125" defaultRowHeight="15" customHeight="1"/>
  <cols>
    <col min="1" max="1" width="7.140625" customWidth="1"/>
    <col min="2" max="2" width="9.140625" customWidth="1"/>
    <col min="3" max="3" width="22" customWidth="1"/>
    <col min="4" max="4" width="21.7109375" customWidth="1"/>
    <col min="5" max="5" width="11.42578125" customWidth="1"/>
    <col min="6" max="6" width="11" customWidth="1"/>
    <col min="7" max="7" width="12" customWidth="1"/>
    <col min="8" max="12" width="9.140625" customWidth="1"/>
    <col min="13" max="13" width="19.42578125" customWidth="1"/>
    <col min="14" max="14" width="23.28515625" customWidth="1"/>
    <col min="15" max="15" width="9.140625" customWidth="1"/>
    <col min="16" max="16" width="21.42578125" bestFit="1" customWidth="1"/>
    <col min="17" max="29" width="9.140625" customWidth="1"/>
  </cols>
  <sheetData>
    <row r="1" spans="1:29" ht="15" customHeight="1">
      <c r="A1" s="893"/>
      <c r="B1" s="89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15" customHeight="1">
      <c r="B2" s="859" t="s">
        <v>110</v>
      </c>
      <c r="C2" s="859"/>
      <c r="D2" s="859"/>
      <c r="E2" s="859"/>
      <c r="F2" s="859"/>
      <c r="G2" s="859"/>
      <c r="H2" s="859"/>
      <c r="I2" s="859"/>
      <c r="J2" s="859"/>
      <c r="K2" s="859"/>
      <c r="L2" s="85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ht="1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ht="15" customHeight="1">
      <c r="C4" s="5" t="s">
        <v>9</v>
      </c>
      <c r="D4" s="5" t="s">
        <v>347</v>
      </c>
      <c r="E4" s="5"/>
      <c r="F4" s="5"/>
      <c r="G4" s="5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31.5" customHeight="1">
      <c r="C5" s="5" t="s">
        <v>10</v>
      </c>
      <c r="D5" s="894" t="s">
        <v>111</v>
      </c>
      <c r="E5" s="894"/>
      <c r="F5" s="894"/>
      <c r="G5" s="894"/>
      <c r="H5" s="14"/>
      <c r="I5" s="14"/>
      <c r="J5" s="14"/>
      <c r="K5" s="14"/>
      <c r="L5" s="14"/>
      <c r="M5" s="1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ht="15" customHeight="1">
      <c r="C6" s="5" t="s">
        <v>11</v>
      </c>
      <c r="D6" s="3" t="s">
        <v>94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15" customHeight="1">
      <c r="C7" s="3"/>
      <c r="D7" s="3" t="s">
        <v>112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ht="15" customHeight="1">
      <c r="C8" s="5"/>
      <c r="D8" s="4" t="s">
        <v>73</v>
      </c>
      <c r="E8" s="4"/>
      <c r="F8" s="4"/>
      <c r="G8" s="4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ht="15" customHeight="1">
      <c r="C9" s="5" t="s">
        <v>12</v>
      </c>
      <c r="D9" s="4" t="s">
        <v>22</v>
      </c>
      <c r="E9" s="4"/>
      <c r="F9" s="4"/>
      <c r="G9" s="4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ht="15" customHeight="1">
      <c r="C10" s="5"/>
      <c r="D10" s="4"/>
      <c r="E10" s="4"/>
      <c r="F10" s="4"/>
      <c r="G10" s="4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ht="15" customHeight="1">
      <c r="C11" s="5"/>
      <c r="D11" s="4"/>
      <c r="E11" s="4"/>
      <c r="F11" s="4"/>
      <c r="G11" s="4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ht="15" customHeight="1">
      <c r="C12" s="5"/>
      <c r="D12" s="4"/>
      <c r="E12" s="4"/>
      <c r="F12" s="4"/>
      <c r="G12" s="4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29" ht="15" customHeight="1">
      <c r="C13" s="5"/>
      <c r="D13" s="4" t="s">
        <v>23</v>
      </c>
      <c r="E13" s="4"/>
      <c r="F13" s="4"/>
      <c r="G13" s="4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29" ht="15" customHeight="1">
      <c r="C14" s="5"/>
      <c r="D14" s="4" t="s">
        <v>13</v>
      </c>
      <c r="E14" s="4"/>
      <c r="F14" s="4"/>
      <c r="G14" s="4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29" ht="15" customHeight="1">
      <c r="C15" s="5"/>
      <c r="D15" s="4" t="s">
        <v>24</v>
      </c>
      <c r="E15" s="4"/>
      <c r="F15" s="4"/>
      <c r="G15" s="4"/>
      <c r="H15" s="3"/>
      <c r="I15" s="3"/>
      <c r="J15" s="3"/>
      <c r="K15" s="3"/>
      <c r="L15" s="3"/>
      <c r="M15" s="3"/>
      <c r="N15" s="3"/>
      <c r="O15" s="3"/>
      <c r="P15" s="3" t="s">
        <v>36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pans="1:29" ht="15" customHeight="1">
      <c r="C16" s="5"/>
      <c r="D16" s="4" t="s">
        <v>25</v>
      </c>
      <c r="E16" s="4"/>
      <c r="F16" s="4"/>
      <c r="G16" s="4"/>
      <c r="H16" s="3"/>
      <c r="I16" s="3"/>
      <c r="J16" s="3"/>
      <c r="K16" s="3"/>
      <c r="L16" s="3"/>
      <c r="M16" s="3"/>
      <c r="N16" s="3"/>
      <c r="O16" s="846"/>
      <c r="P16" s="846"/>
      <c r="Q16" s="846"/>
      <c r="R16" s="846"/>
      <c r="S16" s="846"/>
      <c r="T16" s="846"/>
      <c r="U16" s="846"/>
      <c r="V16" s="3"/>
      <c r="W16" s="3"/>
      <c r="X16" s="3"/>
      <c r="Y16" s="3"/>
      <c r="Z16" s="3"/>
      <c r="AA16" s="3"/>
      <c r="AB16" s="3"/>
      <c r="AC16" s="3"/>
    </row>
    <row r="17" spans="1:30" ht="15" customHeight="1">
      <c r="A17" s="5"/>
      <c r="B17" s="4"/>
      <c r="C17" s="5"/>
      <c r="D17" s="4" t="s">
        <v>26</v>
      </c>
      <c r="E17" s="4"/>
      <c r="F17" s="3"/>
      <c r="G17" s="3"/>
      <c r="H17" s="3"/>
      <c r="I17" s="3"/>
      <c r="J17" s="3"/>
      <c r="K17" s="3"/>
      <c r="L17" s="3"/>
      <c r="M17" s="3"/>
      <c r="N17" s="3"/>
      <c r="O17" s="846"/>
      <c r="P17" s="846"/>
      <c r="Q17" s="846"/>
      <c r="R17" s="846"/>
      <c r="S17" s="846"/>
      <c r="T17" s="846"/>
      <c r="U17" s="846"/>
      <c r="V17" s="3"/>
      <c r="W17" s="3"/>
      <c r="X17" s="3"/>
      <c r="Y17" s="3"/>
      <c r="Z17" s="3"/>
      <c r="AA17" s="3"/>
      <c r="AB17" s="3"/>
      <c r="AC17" s="3"/>
    </row>
    <row r="18" spans="1:30" ht="15" customHeight="1">
      <c r="A18" s="3"/>
      <c r="B18" s="887" t="s">
        <v>0</v>
      </c>
      <c r="C18" s="887" t="s">
        <v>2</v>
      </c>
      <c r="D18" s="887" t="s">
        <v>3</v>
      </c>
      <c r="E18" s="895" t="s">
        <v>19</v>
      </c>
      <c r="F18" s="895"/>
      <c r="G18" s="895"/>
      <c r="H18" s="863" t="s">
        <v>7</v>
      </c>
      <c r="I18" s="864"/>
      <c r="J18" s="864"/>
      <c r="K18" s="864"/>
      <c r="L18" s="864"/>
      <c r="M18" s="865"/>
      <c r="N18" s="887" t="s">
        <v>1</v>
      </c>
      <c r="O18" s="3"/>
      <c r="P18" s="119"/>
      <c r="Q18" s="119"/>
      <c r="R18" s="119"/>
      <c r="S18" s="119"/>
      <c r="T18" s="119"/>
      <c r="U18" s="119"/>
      <c r="V18" s="119"/>
      <c r="W18" s="127"/>
      <c r="X18" s="25"/>
      <c r="Y18" s="25"/>
      <c r="Z18" s="3"/>
      <c r="AA18" s="3"/>
      <c r="AB18" s="3"/>
      <c r="AC18" s="3"/>
      <c r="AD18" s="3"/>
    </row>
    <row r="19" spans="1:30" ht="43.5" customHeight="1">
      <c r="A19" s="3"/>
      <c r="B19" s="887"/>
      <c r="C19" s="887"/>
      <c r="D19" s="887"/>
      <c r="E19" s="15" t="s">
        <v>20</v>
      </c>
      <c r="F19" s="15" t="s">
        <v>21</v>
      </c>
      <c r="G19" s="15" t="s">
        <v>34</v>
      </c>
      <c r="H19" s="118">
        <v>2020</v>
      </c>
      <c r="I19" s="118">
        <v>2021</v>
      </c>
      <c r="J19" s="118">
        <v>2022</v>
      </c>
      <c r="K19" s="118">
        <v>2023</v>
      </c>
      <c r="L19" s="118">
        <v>2024</v>
      </c>
      <c r="M19" s="118" t="s">
        <v>376</v>
      </c>
      <c r="N19" s="887"/>
      <c r="O19" s="3"/>
      <c r="S19" s="25"/>
      <c r="T19" s="25"/>
      <c r="U19" s="25"/>
      <c r="V19" s="25"/>
      <c r="W19" s="127"/>
      <c r="X19" s="25"/>
      <c r="Y19" s="25"/>
      <c r="Z19" s="3"/>
      <c r="AA19" s="3"/>
      <c r="AB19" s="3"/>
      <c r="AC19" s="3"/>
      <c r="AD19" s="3"/>
    </row>
    <row r="20" spans="1:30">
      <c r="A20" s="3"/>
      <c r="B20" s="540" t="s">
        <v>4</v>
      </c>
      <c r="C20" s="541"/>
      <c r="D20" s="541"/>
      <c r="E20" s="541"/>
      <c r="F20" s="541"/>
      <c r="G20" s="541"/>
      <c r="H20" s="541"/>
      <c r="I20" s="541"/>
      <c r="J20" s="541"/>
      <c r="K20" s="541"/>
      <c r="L20" s="541"/>
      <c r="M20" s="541"/>
      <c r="N20" s="542"/>
      <c r="O20" s="3"/>
      <c r="P20" s="3"/>
      <c r="Q20" s="119"/>
      <c r="R20" s="119"/>
      <c r="S20" s="119"/>
      <c r="T20" s="119"/>
      <c r="U20" s="119"/>
      <c r="V20" s="119"/>
      <c r="W20" s="119"/>
      <c r="X20" s="25"/>
      <c r="Y20" s="25"/>
      <c r="Z20" s="3"/>
      <c r="AA20" s="3"/>
      <c r="AB20" s="3"/>
      <c r="AC20" s="3"/>
      <c r="AD20" s="3"/>
    </row>
    <row r="21" spans="1:30" ht="15" customHeight="1">
      <c r="A21" s="3"/>
      <c r="B21" s="10">
        <v>1</v>
      </c>
      <c r="C21" s="67" t="s">
        <v>68</v>
      </c>
      <c r="D21" s="55" t="s">
        <v>67</v>
      </c>
      <c r="E21" s="94" t="s">
        <v>344</v>
      </c>
      <c r="F21" s="104" t="s">
        <v>74</v>
      </c>
      <c r="G21" s="13" t="s">
        <v>35</v>
      </c>
      <c r="H21" s="901" t="s">
        <v>98</v>
      </c>
      <c r="I21" s="902"/>
      <c r="J21" s="903"/>
      <c r="K21" s="147">
        <v>3000</v>
      </c>
      <c r="L21" s="12">
        <v>7000</v>
      </c>
      <c r="M21" s="12">
        <v>2500</v>
      </c>
      <c r="N21" s="21" t="s">
        <v>31</v>
      </c>
      <c r="O21" s="3"/>
      <c r="P21" s="3"/>
      <c r="Q21" s="25"/>
      <c r="R21" s="25"/>
      <c r="S21" s="25"/>
      <c r="T21" s="25"/>
      <c r="U21" s="25"/>
      <c r="V21" s="25"/>
      <c r="W21" s="25"/>
      <c r="X21" s="25"/>
      <c r="Y21" s="25"/>
      <c r="Z21" s="3"/>
      <c r="AA21" s="3"/>
      <c r="AB21" s="3"/>
      <c r="AC21" s="3"/>
      <c r="AD21" s="3"/>
    </row>
    <row r="22" spans="1:30" ht="15" customHeight="1">
      <c r="A22" s="3"/>
      <c r="B22" s="888" t="s">
        <v>17</v>
      </c>
      <c r="C22" s="888"/>
      <c r="D22" s="888"/>
      <c r="E22" s="891"/>
      <c r="F22" s="891"/>
      <c r="G22" s="891"/>
      <c r="H22" s="11">
        <v>0</v>
      </c>
      <c r="I22" s="103">
        <v>0</v>
      </c>
      <c r="J22" s="103">
        <v>0</v>
      </c>
      <c r="K22" s="103">
        <v>1</v>
      </c>
      <c r="L22" s="106">
        <v>1</v>
      </c>
      <c r="M22" s="106">
        <v>1</v>
      </c>
      <c r="N22" s="18" t="s">
        <v>30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ht="15" customHeight="1">
      <c r="A23" s="3"/>
      <c r="B23" s="892" t="s">
        <v>27</v>
      </c>
      <c r="C23" s="892"/>
      <c r="D23" s="892"/>
      <c r="E23" s="892"/>
      <c r="F23" s="892"/>
      <c r="G23" s="892"/>
      <c r="H23" s="24">
        <v>0</v>
      </c>
      <c r="I23" s="8">
        <v>0</v>
      </c>
      <c r="J23" s="107">
        <f>SUM(J21:J21)</f>
        <v>0</v>
      </c>
      <c r="K23" s="107">
        <f>SUM(K21:K21)</f>
        <v>3000</v>
      </c>
      <c r="L23" s="108">
        <f>SUM(L21:L21)</f>
        <v>7000</v>
      </c>
      <c r="M23" s="108">
        <f>SUM(M21:M21)</f>
        <v>2500</v>
      </c>
      <c r="N23" s="18" t="s">
        <v>31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15" customHeight="1">
      <c r="A24" s="3"/>
      <c r="B24" s="888" t="s">
        <v>28</v>
      </c>
      <c r="C24" s="888"/>
      <c r="D24" s="888"/>
      <c r="E24" s="888"/>
      <c r="F24" s="888"/>
      <c r="G24" s="888"/>
      <c r="H24" s="11">
        <v>0</v>
      </c>
      <c r="I24" s="103">
        <v>0</v>
      </c>
      <c r="J24" s="107">
        <v>0</v>
      </c>
      <c r="K24" s="107">
        <v>0</v>
      </c>
      <c r="L24" s="107">
        <v>0</v>
      </c>
      <c r="M24" s="107">
        <v>0</v>
      </c>
      <c r="N24" s="18" t="s">
        <v>32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15" customHeight="1">
      <c r="A25" s="3"/>
      <c r="B25" s="888" t="s">
        <v>29</v>
      </c>
      <c r="C25" s="888"/>
      <c r="D25" s="888"/>
      <c r="E25" s="888"/>
      <c r="F25" s="888"/>
      <c r="G25" s="888"/>
      <c r="H25" s="24">
        <v>0</v>
      </c>
      <c r="I25" s="8">
        <v>0</v>
      </c>
      <c r="J25" s="107">
        <f>SUM(J23+J24)</f>
        <v>0</v>
      </c>
      <c r="K25" s="107">
        <f>SUM(K23+K24)</f>
        <v>3000</v>
      </c>
      <c r="L25" s="107">
        <f>SUM(L23+L24)</f>
        <v>7000</v>
      </c>
      <c r="M25" s="107">
        <f>SUM(M23+M24)</f>
        <v>2500</v>
      </c>
      <c r="N25" s="18" t="s">
        <v>33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15" customHeight="1">
      <c r="A26" s="3"/>
      <c r="B26" s="888" t="s">
        <v>88</v>
      </c>
      <c r="C26" s="888"/>
      <c r="D26" s="888"/>
      <c r="E26" s="888"/>
      <c r="F26" s="888"/>
      <c r="G26" s="888"/>
      <c r="H26" s="24">
        <v>0</v>
      </c>
      <c r="I26" s="8">
        <v>0</v>
      </c>
      <c r="J26" s="107">
        <v>0</v>
      </c>
      <c r="K26" s="107">
        <v>0</v>
      </c>
      <c r="L26" s="107">
        <v>0</v>
      </c>
      <c r="M26" s="107">
        <v>0</v>
      </c>
      <c r="N26" s="18" t="s">
        <v>18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5" customHeight="1">
      <c r="A27" s="3"/>
      <c r="B27" s="888" t="s">
        <v>89</v>
      </c>
      <c r="C27" s="888"/>
      <c r="D27" s="888"/>
      <c r="E27" s="888"/>
      <c r="F27" s="888"/>
      <c r="G27" s="888"/>
      <c r="H27" s="24">
        <v>0</v>
      </c>
      <c r="I27" s="8">
        <v>0</v>
      </c>
      <c r="J27" s="107">
        <v>0</v>
      </c>
      <c r="K27" s="107">
        <v>0</v>
      </c>
      <c r="L27" s="107">
        <v>0</v>
      </c>
      <c r="M27" s="107">
        <v>0</v>
      </c>
      <c r="N27" s="18" t="s">
        <v>18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5" customHeight="1">
      <c r="A28" s="3"/>
      <c r="B28" s="888" t="s">
        <v>16</v>
      </c>
      <c r="C28" s="888"/>
      <c r="D28" s="888"/>
      <c r="E28" s="888"/>
      <c r="F28" s="888"/>
      <c r="G28" s="888"/>
      <c r="H28" s="11">
        <v>0</v>
      </c>
      <c r="I28" s="103">
        <v>0</v>
      </c>
      <c r="J28" s="107">
        <v>0</v>
      </c>
      <c r="K28" s="107">
        <v>0</v>
      </c>
      <c r="L28" s="107">
        <v>0</v>
      </c>
      <c r="M28" s="107">
        <v>0</v>
      </c>
      <c r="N28" s="18" t="s">
        <v>18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5" customHeight="1">
      <c r="A29" s="3"/>
      <c r="B29" s="888" t="s">
        <v>8</v>
      </c>
      <c r="C29" s="888"/>
      <c r="D29" s="888"/>
      <c r="E29" s="888"/>
      <c r="F29" s="888"/>
      <c r="G29" s="888"/>
      <c r="H29" s="24">
        <v>0</v>
      </c>
      <c r="I29" s="8">
        <v>0</v>
      </c>
      <c r="J29" s="6">
        <v>0</v>
      </c>
      <c r="K29" s="283">
        <v>3.75</v>
      </c>
      <c r="L29" s="283">
        <v>3.75</v>
      </c>
      <c r="M29" s="283">
        <v>3.75</v>
      </c>
      <c r="N29" s="19" t="s">
        <v>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5" customHeight="1">
      <c r="A30" s="3"/>
      <c r="B30" s="844" t="s">
        <v>93</v>
      </c>
      <c r="C30" s="844"/>
      <c r="D30" s="844"/>
      <c r="E30" s="844"/>
      <c r="F30" s="844"/>
      <c r="G30" s="844"/>
      <c r="H30" s="3"/>
      <c r="I30" s="3"/>
      <c r="J30" s="9"/>
      <c r="K30" s="120"/>
      <c r="L30" s="120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30" ht="15" customHeight="1">
      <c r="A31" s="3"/>
      <c r="B31" s="845"/>
      <c r="C31" s="845"/>
      <c r="D31" s="845"/>
      <c r="E31" s="845"/>
      <c r="F31" s="845"/>
      <c r="G31" s="845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30" ht="15" customHeight="1">
      <c r="A32" s="3"/>
      <c r="B32" s="845"/>
      <c r="C32" s="845"/>
      <c r="D32" s="845"/>
      <c r="E32" s="845"/>
      <c r="F32" s="845"/>
      <c r="G32" s="845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ht="15" customHeight="1">
      <c r="A33" s="3"/>
      <c r="B33" s="845"/>
      <c r="C33" s="845"/>
      <c r="D33" s="845"/>
      <c r="E33" s="845"/>
      <c r="F33" s="845"/>
      <c r="G33" s="845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ht="15" customHeight="1">
      <c r="A34" s="3"/>
      <c r="B34" s="845"/>
      <c r="C34" s="845"/>
      <c r="D34" s="845"/>
      <c r="E34" s="845"/>
      <c r="F34" s="845"/>
      <c r="G34" s="845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ht="15" customHeight="1">
      <c r="A35" s="3"/>
      <c r="B35" s="845"/>
      <c r="C35" s="845"/>
      <c r="D35" s="845"/>
      <c r="E35" s="845"/>
      <c r="F35" s="845"/>
      <c r="G35" s="845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ht="15" customHeight="1">
      <c r="A36" s="3"/>
      <c r="B36" s="2" t="s">
        <v>377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ht="15" customHeight="1">
      <c r="A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ht="15" customHeight="1">
      <c r="A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ht="15" customHeight="1">
      <c r="A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ht="15" customHeight="1">
      <c r="A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ht="15" customHeight="1">
      <c r="A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ht="15" customHeight="1">
      <c r="A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ht="15" customHeight="1">
      <c r="A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ht="15" customHeight="1">
      <c r="A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ht="1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150" t="s">
        <v>23</v>
      </c>
      <c r="P45" s="150"/>
      <c r="Q45" s="150"/>
      <c r="R45" s="150"/>
      <c r="S45" s="150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ht="1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150" t="s">
        <v>37</v>
      </c>
      <c r="P46" s="150"/>
      <c r="Q46" s="150"/>
      <c r="R46" s="150"/>
      <c r="S46" s="150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ht="1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150" t="s">
        <v>38</v>
      </c>
      <c r="P47" s="150"/>
      <c r="Q47" s="150"/>
      <c r="R47" s="150"/>
      <c r="S47" s="150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ht="1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150" t="s">
        <v>39</v>
      </c>
      <c r="P48" s="150"/>
      <c r="Q48" s="150"/>
      <c r="R48" s="150"/>
      <c r="S48" s="150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ht="1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150" t="s">
        <v>40</v>
      </c>
      <c r="P49" s="150"/>
      <c r="Q49" s="150"/>
      <c r="R49" s="150"/>
      <c r="S49" s="150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ht="1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150" t="s">
        <v>41</v>
      </c>
      <c r="P50" s="150"/>
      <c r="Q50" s="150"/>
      <c r="R50" s="150"/>
      <c r="S50" s="150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ht="1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25"/>
      <c r="P51" s="25"/>
      <c r="Q51" s="25"/>
      <c r="R51" s="25"/>
      <c r="S51" s="25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ht="1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6" t="s">
        <v>7</v>
      </c>
      <c r="P52" s="6" t="s">
        <v>14</v>
      </c>
      <c r="Q52" s="25"/>
      <c r="R52" s="25"/>
      <c r="S52" s="25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ht="1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1">
        <v>2020</v>
      </c>
      <c r="P53" s="515"/>
      <c r="Q53" s="25"/>
      <c r="R53" s="25"/>
      <c r="S53" s="25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ht="1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1">
        <v>2021</v>
      </c>
      <c r="P54" s="516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ht="1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7">
        <v>2022</v>
      </c>
      <c r="P55" s="516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ht="1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1">
        <v>2023</v>
      </c>
      <c r="P56" s="10">
        <v>5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ht="1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1">
        <v>2024</v>
      </c>
      <c r="P57" s="1">
        <v>2.5</v>
      </c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ht="1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1" t="s">
        <v>376</v>
      </c>
      <c r="P58" s="1">
        <v>1.5</v>
      </c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ht="15" customHeight="1" thickBo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2" t="s">
        <v>377</v>
      </c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ht="15" customHeight="1">
      <c r="A60" s="459"/>
      <c r="B60" s="460"/>
      <c r="C60" s="460"/>
      <c r="D60" s="460"/>
      <c r="E60" s="460"/>
      <c r="F60" s="460"/>
      <c r="G60" s="460"/>
      <c r="H60" s="460"/>
      <c r="I60" s="436"/>
      <c r="J60" s="437"/>
      <c r="K60" s="842" t="s">
        <v>366</v>
      </c>
      <c r="L60" s="842"/>
      <c r="M60" s="842"/>
      <c r="N60" s="842"/>
      <c r="O60" s="842"/>
      <c r="P60" s="842"/>
      <c r="Q60" s="842"/>
      <c r="R60" s="436"/>
      <c r="S60" s="438"/>
      <c r="T60" s="438"/>
      <c r="U60" s="460"/>
      <c r="V60" s="460"/>
      <c r="W60" s="460"/>
      <c r="X60" s="460"/>
      <c r="Y60" s="461"/>
      <c r="Z60" s="3"/>
      <c r="AA60" s="3"/>
      <c r="AB60" s="3"/>
      <c r="AC60" s="3"/>
    </row>
    <row r="61" spans="1:29" ht="15" customHeight="1">
      <c r="A61" s="462"/>
      <c r="B61" s="463"/>
      <c r="C61" s="463"/>
      <c r="D61" s="463"/>
      <c r="E61" s="463"/>
      <c r="F61" s="463"/>
      <c r="G61" s="463"/>
      <c r="H61" s="463"/>
      <c r="I61" s="843" t="s">
        <v>372</v>
      </c>
      <c r="J61" s="843"/>
      <c r="K61" s="843"/>
      <c r="L61" s="843"/>
      <c r="M61" s="843"/>
      <c r="N61" s="843"/>
      <c r="O61" s="843"/>
      <c r="P61" s="843"/>
      <c r="Q61" s="843"/>
      <c r="R61" s="843"/>
      <c r="S61" s="843"/>
      <c r="T61" s="162"/>
      <c r="U61" s="463"/>
      <c r="V61" s="463"/>
      <c r="W61" s="463"/>
      <c r="X61" s="463"/>
      <c r="Y61" s="464"/>
      <c r="Z61" s="3"/>
      <c r="AA61" s="3"/>
      <c r="AB61" s="3"/>
      <c r="AC61" s="3"/>
    </row>
    <row r="62" spans="1:29" ht="15" customHeight="1">
      <c r="A62" s="462"/>
      <c r="B62" s="463"/>
      <c r="C62" s="463"/>
      <c r="D62" s="463"/>
      <c r="E62" s="463"/>
      <c r="F62" s="463"/>
      <c r="G62" s="463"/>
      <c r="H62" s="463"/>
      <c r="I62" s="162"/>
      <c r="J62" s="443"/>
      <c r="K62" s="841" t="s">
        <v>367</v>
      </c>
      <c r="L62" s="841"/>
      <c r="M62" s="841"/>
      <c r="N62" s="841"/>
      <c r="O62" s="841"/>
      <c r="P62" s="841"/>
      <c r="Q62" s="841"/>
      <c r="R62" s="433"/>
      <c r="S62" s="433"/>
      <c r="T62" s="433"/>
      <c r="U62" s="463"/>
      <c r="V62" s="463"/>
      <c r="W62" s="463"/>
      <c r="X62" s="463"/>
      <c r="Y62" s="464"/>
      <c r="Z62" s="3"/>
      <c r="AA62" s="3"/>
      <c r="AB62" s="3"/>
      <c r="AC62" s="3"/>
    </row>
    <row r="63" spans="1:29" ht="15" customHeight="1">
      <c r="A63" s="462"/>
      <c r="B63" s="837" t="s">
        <v>0</v>
      </c>
      <c r="C63" s="837" t="s">
        <v>2</v>
      </c>
      <c r="D63" s="837" t="s">
        <v>3</v>
      </c>
      <c r="E63" s="839" t="s">
        <v>358</v>
      </c>
      <c r="F63" s="840"/>
      <c r="G63" s="840"/>
      <c r="H63" s="840"/>
      <c r="I63" s="840"/>
      <c r="J63" s="840"/>
      <c r="K63" s="840"/>
      <c r="L63" s="840"/>
      <c r="M63" s="840"/>
      <c r="N63" s="840"/>
      <c r="O63" s="840"/>
      <c r="P63" s="840"/>
      <c r="Q63" s="840"/>
      <c r="R63" s="840"/>
      <c r="S63" s="840"/>
      <c r="T63" s="840"/>
      <c r="U63" s="840"/>
      <c r="V63" s="840"/>
      <c r="W63" s="840"/>
      <c r="X63" s="840"/>
      <c r="Y63" s="840"/>
      <c r="Z63" s="840"/>
      <c r="AA63" s="840"/>
      <c r="AB63" s="840"/>
      <c r="AC63" s="3"/>
    </row>
    <row r="64" spans="1:29" ht="15" customHeight="1">
      <c r="A64" s="462"/>
      <c r="B64" s="837"/>
      <c r="C64" s="837"/>
      <c r="D64" s="837"/>
      <c r="E64" s="837">
        <v>2020</v>
      </c>
      <c r="F64" s="837"/>
      <c r="G64" s="837"/>
      <c r="H64" s="837"/>
      <c r="I64" s="837">
        <v>2021</v>
      </c>
      <c r="J64" s="837"/>
      <c r="K64" s="837"/>
      <c r="L64" s="837"/>
      <c r="M64" s="837">
        <v>2022</v>
      </c>
      <c r="N64" s="837"/>
      <c r="O64" s="837"/>
      <c r="P64" s="837"/>
      <c r="Q64" s="837">
        <v>2023</v>
      </c>
      <c r="R64" s="837"/>
      <c r="S64" s="837"/>
      <c r="T64" s="837"/>
      <c r="U64" s="837">
        <v>2024</v>
      </c>
      <c r="V64" s="837"/>
      <c r="W64" s="837"/>
      <c r="X64" s="837"/>
      <c r="Y64" s="837">
        <v>2024</v>
      </c>
      <c r="Z64" s="837"/>
      <c r="AA64" s="837"/>
      <c r="AB64" s="837"/>
      <c r="AC64" s="3"/>
    </row>
    <row r="65" spans="1:29" ht="15" customHeight="1">
      <c r="A65" s="462"/>
      <c r="B65" s="837"/>
      <c r="C65" s="837"/>
      <c r="D65" s="837"/>
      <c r="E65" s="430" t="s">
        <v>359</v>
      </c>
      <c r="F65" s="430" t="s">
        <v>360</v>
      </c>
      <c r="G65" s="430" t="s">
        <v>361</v>
      </c>
      <c r="H65" s="430" t="s">
        <v>362</v>
      </c>
      <c r="I65" s="430" t="s">
        <v>359</v>
      </c>
      <c r="J65" s="430" t="s">
        <v>360</v>
      </c>
      <c r="K65" s="430" t="s">
        <v>361</v>
      </c>
      <c r="L65" s="430" t="s">
        <v>362</v>
      </c>
      <c r="M65" s="430" t="s">
        <v>359</v>
      </c>
      <c r="N65" s="430" t="s">
        <v>360</v>
      </c>
      <c r="O65" s="430" t="s">
        <v>363</v>
      </c>
      <c r="P65" s="430" t="s">
        <v>364</v>
      </c>
      <c r="Q65" s="430" t="s">
        <v>359</v>
      </c>
      <c r="R65" s="430" t="s">
        <v>360</v>
      </c>
      <c r="S65" s="430" t="s">
        <v>363</v>
      </c>
      <c r="T65" s="430" t="s">
        <v>364</v>
      </c>
      <c r="U65" s="430" t="s">
        <v>359</v>
      </c>
      <c r="V65" s="430" t="s">
        <v>360</v>
      </c>
      <c r="W65" s="430" t="s">
        <v>363</v>
      </c>
      <c r="X65" s="430" t="s">
        <v>364</v>
      </c>
      <c r="Y65" s="634" t="s">
        <v>359</v>
      </c>
      <c r="Z65" s="634" t="s">
        <v>360</v>
      </c>
      <c r="AA65" s="634" t="s">
        <v>363</v>
      </c>
      <c r="AB65" s="634" t="s">
        <v>364</v>
      </c>
      <c r="AC65" s="3"/>
    </row>
    <row r="66" spans="1:29" ht="15" customHeight="1">
      <c r="A66" s="462"/>
      <c r="B66" s="899" t="s">
        <v>4</v>
      </c>
      <c r="C66" s="900"/>
      <c r="D66" s="900"/>
      <c r="E66" s="900"/>
      <c r="F66" s="900"/>
      <c r="G66" s="900"/>
      <c r="H66" s="900"/>
      <c r="I66" s="900"/>
      <c r="J66" s="900"/>
      <c r="K66" s="900"/>
      <c r="L66" s="900"/>
      <c r="M66" s="900"/>
      <c r="N66" s="900"/>
      <c r="O66" s="900"/>
      <c r="P66" s="900"/>
      <c r="Q66" s="900"/>
      <c r="R66" s="900"/>
      <c r="S66" s="900"/>
      <c r="T66" s="900"/>
      <c r="U66" s="900"/>
      <c r="V66" s="900"/>
      <c r="W66" s="900"/>
      <c r="X66" s="900"/>
      <c r="Y66" s="900"/>
      <c r="Z66" s="900"/>
      <c r="AA66" s="900"/>
      <c r="AB66" s="900"/>
      <c r="AC66" s="3"/>
    </row>
    <row r="67" spans="1:29" ht="15" customHeight="1">
      <c r="A67" s="462"/>
      <c r="B67" s="12">
        <v>1</v>
      </c>
      <c r="C67" s="112" t="s">
        <v>68</v>
      </c>
      <c r="D67" s="113" t="s">
        <v>67</v>
      </c>
      <c r="E67" s="13">
        <v>0</v>
      </c>
      <c r="F67" s="13">
        <v>0</v>
      </c>
      <c r="G67" s="13">
        <v>0</v>
      </c>
      <c r="H67" s="397">
        <f>-(F67*G67)</f>
        <v>0</v>
      </c>
      <c r="I67" s="13">
        <v>0</v>
      </c>
      <c r="J67" s="13">
        <v>0</v>
      </c>
      <c r="K67" s="13">
        <v>0</v>
      </c>
      <c r="L67" s="13">
        <v>0</v>
      </c>
      <c r="M67" s="13">
        <f>J27</f>
        <v>0</v>
      </c>
      <c r="N67" s="13">
        <f>K27</f>
        <v>0</v>
      </c>
      <c r="O67" s="13">
        <f>L27</f>
        <v>0</v>
      </c>
      <c r="P67" s="397">
        <f>-(N67*O67)</f>
        <v>0</v>
      </c>
      <c r="Q67" s="13">
        <f>K21</f>
        <v>3000</v>
      </c>
      <c r="R67" s="397">
        <f>(Q67/$Q$68)</f>
        <v>1</v>
      </c>
      <c r="S67" s="397">
        <f>LN(R67)</f>
        <v>0</v>
      </c>
      <c r="T67" s="397">
        <f>-(R67*S67)</f>
        <v>0</v>
      </c>
      <c r="U67" s="13">
        <f>L21</f>
        <v>7000</v>
      </c>
      <c r="V67" s="397">
        <f>(U67/$U$68)</f>
        <v>1</v>
      </c>
      <c r="W67" s="397">
        <f>LN(V67)</f>
        <v>0</v>
      </c>
      <c r="X67" s="397">
        <f>-(V67*W67)</f>
        <v>0</v>
      </c>
      <c r="Y67" s="13">
        <f>M21</f>
        <v>2500</v>
      </c>
      <c r="Z67" s="397">
        <f>(Y67/$U$68)</f>
        <v>0.35714285714285715</v>
      </c>
      <c r="AA67" s="397">
        <f>LN(Z67)</f>
        <v>-1.0296194171811581</v>
      </c>
      <c r="AB67" s="397">
        <f>-(Z67*AA67)</f>
        <v>0.36772122042184219</v>
      </c>
      <c r="AC67" s="3"/>
    </row>
    <row r="68" spans="1:29" ht="15" customHeight="1">
      <c r="A68" s="462"/>
      <c r="B68" s="824" t="s">
        <v>365</v>
      </c>
      <c r="C68" s="822"/>
      <c r="D68" s="823"/>
      <c r="E68" s="396">
        <f>SUM(E67:E67)</f>
        <v>0</v>
      </c>
      <c r="F68" s="824"/>
      <c r="G68" s="823"/>
      <c r="H68" s="398">
        <f>SUM(H67:H67)</f>
        <v>0</v>
      </c>
      <c r="I68" s="396">
        <f>SUM(I67:I67)</f>
        <v>0</v>
      </c>
      <c r="J68" s="824"/>
      <c r="K68" s="823"/>
      <c r="L68" s="398">
        <f>SUM(L67:L67)</f>
        <v>0</v>
      </c>
      <c r="M68" s="396">
        <f>SUM(M67:M67)</f>
        <v>0</v>
      </c>
      <c r="N68" s="824"/>
      <c r="O68" s="823"/>
      <c r="P68" s="398">
        <f>SUM(P67:P67)</f>
        <v>0</v>
      </c>
      <c r="Q68" s="396">
        <f>SUM(Q67:Q67)</f>
        <v>3000</v>
      </c>
      <c r="R68" s="824"/>
      <c r="S68" s="823"/>
      <c r="T68" s="398">
        <f>SUM(T67:T67)</f>
        <v>0</v>
      </c>
      <c r="U68" s="396">
        <f>SUM(U67:U67)</f>
        <v>7000</v>
      </c>
      <c r="V68" s="824"/>
      <c r="W68" s="823"/>
      <c r="X68" s="398">
        <f>SUM(X67:X67)</f>
        <v>0</v>
      </c>
      <c r="Y68" s="396">
        <f>SUM(Y67:Y67)</f>
        <v>2500</v>
      </c>
      <c r="Z68" s="824"/>
      <c r="AA68" s="823"/>
      <c r="AB68" s="398">
        <f>SUM(AB67:AB67)</f>
        <v>0.36772122042184219</v>
      </c>
      <c r="AC68" s="3"/>
    </row>
    <row r="69" spans="1:29" ht="15" customHeight="1">
      <c r="A69" s="462"/>
      <c r="B69" s="2" t="s">
        <v>76</v>
      </c>
      <c r="C69" s="463"/>
      <c r="D69" s="463"/>
      <c r="E69" s="463"/>
      <c r="F69" s="463"/>
      <c r="G69" s="463"/>
      <c r="H69" s="463"/>
      <c r="I69" s="463"/>
      <c r="J69" s="463"/>
      <c r="K69" s="463"/>
      <c r="L69" s="463"/>
      <c r="M69" s="463"/>
      <c r="N69" s="463"/>
      <c r="O69" s="463"/>
      <c r="P69" s="463"/>
      <c r="Q69" s="463"/>
      <c r="R69" s="463"/>
      <c r="S69" s="463"/>
      <c r="T69" s="463"/>
      <c r="U69" s="463"/>
      <c r="V69" s="463"/>
      <c r="W69" s="463"/>
      <c r="X69" s="463"/>
      <c r="Y69" s="464"/>
      <c r="Z69" s="3"/>
      <c r="AA69" s="3"/>
      <c r="AB69" s="3"/>
      <c r="AC69" s="3"/>
    </row>
    <row r="70" spans="1:29" ht="15" customHeight="1" thickBot="1">
      <c r="A70" s="469"/>
      <c r="B70" s="470"/>
      <c r="C70" s="470"/>
      <c r="D70" s="470"/>
      <c r="E70" s="470"/>
      <c r="F70" s="470"/>
      <c r="G70" s="470"/>
      <c r="H70" s="470"/>
      <c r="I70" s="470"/>
      <c r="J70" s="470"/>
      <c r="K70" s="470"/>
      <c r="L70" s="470"/>
      <c r="M70" s="470"/>
      <c r="N70" s="470"/>
      <c r="O70" s="470"/>
      <c r="P70" s="470"/>
      <c r="Q70" s="470"/>
      <c r="R70" s="470"/>
      <c r="S70" s="470"/>
      <c r="T70" s="470"/>
      <c r="U70" s="470"/>
      <c r="V70" s="470"/>
      <c r="W70" s="470"/>
      <c r="X70" s="470"/>
      <c r="Y70" s="471"/>
      <c r="Z70" s="3"/>
      <c r="AA70" s="3"/>
      <c r="AB70" s="3"/>
      <c r="AC70" s="3"/>
    </row>
    <row r="71" spans="1:29" ht="1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1:29" ht="1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29" ht="1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1:29" ht="1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1:29" ht="1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1:29" ht="1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29" ht="1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1:29" ht="1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 spans="1:29" ht="1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 spans="2:13" ht="1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 spans="2:13" ht="1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 spans="2:13" ht="1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 spans="2:13" ht="1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 spans="2:13" ht="1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 spans="2:13" ht="1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 spans="2:13" ht="1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 spans="2:13" ht="1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 spans="2:13" ht="1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 spans="2:13" ht="1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 spans="2:13" ht="1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 spans="2:13" ht="1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 spans="2:13" ht="1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 spans="2:13" ht="1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 spans="2:13" ht="1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 spans="2:13" ht="1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 spans="2:13" ht="1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 spans="2:13" ht="1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 spans="2:13" ht="1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 spans="2:13" ht="1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 spans="2:13" ht="1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 spans="2:13" ht="1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 spans="2:13" ht="1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 spans="2:13" ht="1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 spans="2:13" ht="1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 spans="2:13" ht="1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 spans="2:13" ht="1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 spans="2:13" ht="1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 spans="2:13" ht="1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 spans="2:13" ht="1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 spans="2:13" ht="1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 spans="2:13" ht="1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 spans="2:13" ht="1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 spans="2:13" ht="1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 spans="2:13" ht="1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</sheetData>
  <mergeCells count="41">
    <mergeCell ref="V68:W68"/>
    <mergeCell ref="B68:D68"/>
    <mergeCell ref="F68:G68"/>
    <mergeCell ref="J68:K68"/>
    <mergeCell ref="N68:O68"/>
    <mergeCell ref="R68:S68"/>
    <mergeCell ref="B26:G26"/>
    <mergeCell ref="B27:G27"/>
    <mergeCell ref="M64:P64"/>
    <mergeCell ref="Q64:T64"/>
    <mergeCell ref="U64:X64"/>
    <mergeCell ref="B30:G35"/>
    <mergeCell ref="K60:Q60"/>
    <mergeCell ref="K62:Q62"/>
    <mergeCell ref="I61:S61"/>
    <mergeCell ref="B63:B65"/>
    <mergeCell ref="C63:C65"/>
    <mergeCell ref="D63:D65"/>
    <mergeCell ref="E64:H64"/>
    <mergeCell ref="I64:L64"/>
    <mergeCell ref="B23:G23"/>
    <mergeCell ref="H21:J21"/>
    <mergeCell ref="O16:U17"/>
    <mergeCell ref="B24:G24"/>
    <mergeCell ref="B25:G25"/>
    <mergeCell ref="Y64:AB64"/>
    <mergeCell ref="B66:AB66"/>
    <mergeCell ref="Z68:AA68"/>
    <mergeCell ref="E63:AB63"/>
    <mergeCell ref="A1:B1"/>
    <mergeCell ref="B2:L2"/>
    <mergeCell ref="D5:G5"/>
    <mergeCell ref="B18:B19"/>
    <mergeCell ref="C18:C19"/>
    <mergeCell ref="D18:D19"/>
    <mergeCell ref="E18:G18"/>
    <mergeCell ref="H18:M18"/>
    <mergeCell ref="B28:G28"/>
    <mergeCell ref="B29:G29"/>
    <mergeCell ref="N18:N19"/>
    <mergeCell ref="B22:G22"/>
  </mergeCells>
  <pageMargins left="0.7" right="0.7" top="0.75" bottom="0.75" header="0" footer="0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90"/>
  <sheetViews>
    <sheetView showGridLines="0" topLeftCell="A8" zoomScale="62" zoomScaleNormal="145" workbookViewId="0">
      <selection activeCell="B63" sqref="B63:AB88"/>
    </sheetView>
  </sheetViews>
  <sheetFormatPr defaultColWidth="9.140625" defaultRowHeight="15"/>
  <cols>
    <col min="1" max="1" width="9.140625" style="160"/>
    <col min="2" max="2" width="8.140625" style="160" customWidth="1"/>
    <col min="3" max="3" width="23.85546875" style="160" customWidth="1"/>
    <col min="4" max="4" width="20.28515625" style="160" customWidth="1"/>
    <col min="5" max="12" width="15.7109375" style="160" customWidth="1"/>
    <col min="13" max="13" width="16.85546875" style="160" customWidth="1"/>
    <col min="14" max="14" width="17.85546875" style="160" customWidth="1"/>
    <col min="15" max="15" width="15.7109375" style="160" customWidth="1"/>
    <col min="16" max="16" width="24.140625" style="160" customWidth="1"/>
    <col min="17" max="17" width="18.7109375" style="160" customWidth="1"/>
    <col min="18" max="25" width="15.7109375" style="160" customWidth="1"/>
    <col min="26" max="26" width="14" style="160" customWidth="1"/>
    <col min="27" max="27" width="15.28515625" style="160" customWidth="1"/>
    <col min="28" max="28" width="18.140625" style="160" customWidth="1"/>
    <col min="29" max="16384" width="9.140625" style="160"/>
  </cols>
  <sheetData>
    <row r="3" spans="2:21">
      <c r="C3" s="813" t="s">
        <v>310</v>
      </c>
      <c r="D3" s="813"/>
      <c r="E3" s="813"/>
      <c r="F3" s="813"/>
      <c r="G3" s="813"/>
      <c r="H3" s="813"/>
      <c r="I3" s="813"/>
      <c r="J3" s="813"/>
      <c r="K3" s="813"/>
      <c r="L3" s="813"/>
    </row>
    <row r="4" spans="2:21">
      <c r="B4" s="161"/>
      <c r="C4" s="161"/>
      <c r="D4" s="161"/>
      <c r="E4" s="161"/>
      <c r="F4" s="161"/>
      <c r="G4" s="161"/>
      <c r="H4" s="161"/>
      <c r="I4" s="161"/>
      <c r="J4" s="161" t="s">
        <v>63</v>
      </c>
      <c r="K4" s="161"/>
      <c r="L4" s="161"/>
      <c r="M4" s="161"/>
    </row>
    <row r="5" spans="2:21">
      <c r="C5" s="162" t="s">
        <v>9</v>
      </c>
      <c r="D5" s="162" t="s">
        <v>335</v>
      </c>
      <c r="E5" s="162"/>
      <c r="F5" s="162"/>
      <c r="G5" s="162"/>
      <c r="H5" s="161"/>
      <c r="I5" s="161"/>
      <c r="J5" s="161"/>
      <c r="K5" s="161"/>
      <c r="L5" s="161"/>
      <c r="M5" s="161"/>
    </row>
    <row r="6" spans="2:21" ht="31.5" customHeight="1">
      <c r="C6" s="162" t="s">
        <v>10</v>
      </c>
      <c r="D6" s="814" t="s">
        <v>350</v>
      </c>
      <c r="E6" s="814"/>
      <c r="F6" s="814"/>
      <c r="G6" s="814"/>
      <c r="H6" s="814"/>
      <c r="I6" s="814"/>
      <c r="J6" s="161"/>
      <c r="K6" s="161"/>
      <c r="L6" s="161"/>
      <c r="M6" s="161"/>
    </row>
    <row r="7" spans="2:21">
      <c r="C7" s="162" t="s">
        <v>11</v>
      </c>
      <c r="D7" s="164" t="s">
        <v>115</v>
      </c>
      <c r="E7" s="164"/>
      <c r="F7" s="164"/>
      <c r="G7" s="164"/>
      <c r="H7" s="161"/>
      <c r="I7" s="161"/>
      <c r="J7" s="161"/>
      <c r="K7" s="161"/>
      <c r="L7" s="161"/>
      <c r="M7" s="161"/>
    </row>
    <row r="8" spans="2:21">
      <c r="C8" s="161"/>
      <c r="D8" s="161" t="s">
        <v>116</v>
      </c>
      <c r="E8" s="161"/>
      <c r="F8" s="161"/>
      <c r="G8" s="161"/>
      <c r="H8" s="161"/>
      <c r="I8" s="161"/>
      <c r="J8" s="161"/>
      <c r="K8" s="161"/>
      <c r="L8" s="161"/>
      <c r="M8" s="161"/>
    </row>
    <row r="9" spans="2:21">
      <c r="C9" s="161"/>
      <c r="D9" s="164" t="s">
        <v>64</v>
      </c>
      <c r="E9" s="164"/>
      <c r="F9" s="164"/>
      <c r="G9" s="164"/>
      <c r="H9" s="161"/>
      <c r="I9" s="161"/>
      <c r="J9" s="161"/>
      <c r="K9" s="161"/>
      <c r="L9" s="161"/>
      <c r="M9" s="161"/>
    </row>
    <row r="10" spans="2:21">
      <c r="C10" s="162" t="s">
        <v>12</v>
      </c>
      <c r="D10" s="164" t="s">
        <v>22</v>
      </c>
      <c r="E10" s="164"/>
      <c r="F10" s="164"/>
      <c r="G10" s="164"/>
      <c r="H10" s="161"/>
      <c r="I10" s="161"/>
      <c r="J10" s="161"/>
      <c r="K10" s="161"/>
      <c r="L10" s="161"/>
      <c r="M10" s="161"/>
    </row>
    <row r="11" spans="2:21">
      <c r="C11" s="162"/>
      <c r="D11" s="164"/>
      <c r="E11" s="164"/>
      <c r="F11" s="164"/>
      <c r="G11" s="164"/>
      <c r="H11" s="161"/>
      <c r="I11" s="161"/>
      <c r="J11" s="161"/>
      <c r="K11" s="161"/>
      <c r="L11" s="161"/>
      <c r="M11" s="161"/>
    </row>
    <row r="12" spans="2:21">
      <c r="C12" s="162"/>
      <c r="D12" s="164"/>
      <c r="E12" s="164"/>
      <c r="F12" s="164"/>
      <c r="G12" s="164"/>
      <c r="H12" s="161"/>
      <c r="I12" s="161"/>
      <c r="J12" s="161"/>
      <c r="K12" s="161"/>
      <c r="L12" s="161"/>
      <c r="M12" s="161"/>
    </row>
    <row r="13" spans="2:21">
      <c r="C13" s="162"/>
      <c r="D13" s="164"/>
      <c r="E13" s="164"/>
      <c r="F13" s="164"/>
      <c r="G13" s="164"/>
      <c r="H13" s="161"/>
      <c r="I13" s="161"/>
      <c r="J13" s="161"/>
      <c r="K13" s="161"/>
      <c r="L13" s="161"/>
      <c r="M13" s="161"/>
    </row>
    <row r="14" spans="2:21">
      <c r="C14" s="162"/>
      <c r="D14" s="164" t="s">
        <v>23</v>
      </c>
      <c r="E14" s="164"/>
      <c r="F14" s="164"/>
      <c r="G14" s="164"/>
      <c r="H14" s="161"/>
      <c r="I14" s="161"/>
      <c r="J14" s="161"/>
      <c r="K14" s="161"/>
      <c r="L14" s="161"/>
      <c r="M14" s="161"/>
    </row>
    <row r="15" spans="2:21">
      <c r="C15" s="162"/>
      <c r="D15" s="164" t="s">
        <v>13</v>
      </c>
      <c r="E15" s="164"/>
      <c r="F15" s="164"/>
      <c r="G15" s="164"/>
      <c r="H15" s="161"/>
      <c r="I15" s="161"/>
      <c r="J15" s="161"/>
      <c r="K15" s="161"/>
      <c r="L15" s="161"/>
      <c r="M15" s="161"/>
      <c r="O15" s="815" t="s">
        <v>36</v>
      </c>
      <c r="P15" s="815"/>
      <c r="Q15" s="815"/>
      <c r="R15" s="815"/>
      <c r="S15" s="815"/>
      <c r="T15" s="815"/>
      <c r="U15" s="815"/>
    </row>
    <row r="16" spans="2:21">
      <c r="C16" s="162"/>
      <c r="D16" s="164" t="s">
        <v>24</v>
      </c>
      <c r="E16" s="164"/>
      <c r="F16" s="164"/>
      <c r="G16" s="164"/>
      <c r="H16" s="161"/>
      <c r="I16" s="161"/>
      <c r="J16" s="161"/>
      <c r="K16" s="161"/>
      <c r="L16" s="161"/>
      <c r="M16" s="161"/>
      <c r="O16" s="815"/>
      <c r="P16" s="815"/>
      <c r="Q16" s="815"/>
      <c r="R16" s="815"/>
      <c r="S16" s="815"/>
      <c r="T16" s="815"/>
      <c r="U16" s="815"/>
    </row>
    <row r="17" spans="2:21">
      <c r="C17" s="162"/>
      <c r="D17" s="164" t="s">
        <v>25</v>
      </c>
      <c r="E17" s="164"/>
      <c r="F17" s="164"/>
      <c r="G17" s="164"/>
      <c r="H17" s="161"/>
      <c r="I17" s="161"/>
      <c r="J17" s="161"/>
      <c r="K17" s="161"/>
      <c r="L17" s="161"/>
      <c r="M17" s="161"/>
      <c r="O17" s="149"/>
      <c r="P17" s="149"/>
      <c r="Q17" s="149"/>
      <c r="R17" s="149"/>
      <c r="S17" s="149"/>
      <c r="T17" s="149"/>
      <c r="U17" s="149"/>
    </row>
    <row r="18" spans="2:21">
      <c r="B18" s="161"/>
      <c r="C18" s="161"/>
      <c r="D18" s="164" t="s">
        <v>26</v>
      </c>
      <c r="E18" s="161"/>
      <c r="F18" s="161"/>
      <c r="G18" s="161"/>
      <c r="H18" s="161"/>
      <c r="I18" s="161"/>
      <c r="J18" s="161"/>
      <c r="K18" s="161"/>
      <c r="L18" s="161"/>
      <c r="M18" s="161"/>
      <c r="O18" s="150"/>
      <c r="P18" s="150"/>
      <c r="Q18" s="150"/>
      <c r="R18" s="150"/>
      <c r="S18" s="150"/>
      <c r="T18" s="150"/>
      <c r="U18" s="150"/>
    </row>
    <row r="19" spans="2:21">
      <c r="B19" s="161"/>
      <c r="C19" s="161"/>
      <c r="D19" s="164"/>
      <c r="E19" s="161"/>
      <c r="F19" s="161"/>
      <c r="G19" s="161"/>
      <c r="H19" s="161"/>
      <c r="I19" s="161"/>
      <c r="J19" s="161"/>
      <c r="K19" s="161"/>
      <c r="L19" s="161"/>
      <c r="M19" s="161"/>
    </row>
    <row r="20" spans="2:21">
      <c r="B20" s="816" t="s">
        <v>0</v>
      </c>
      <c r="C20" s="816" t="s">
        <v>2</v>
      </c>
      <c r="D20" s="816" t="s">
        <v>3</v>
      </c>
      <c r="E20" s="817" t="s">
        <v>19</v>
      </c>
      <c r="F20" s="817"/>
      <c r="G20" s="817"/>
      <c r="H20" s="545" t="s">
        <v>7</v>
      </c>
      <c r="I20" s="546"/>
      <c r="J20" s="546"/>
      <c r="K20" s="546"/>
      <c r="L20" s="547"/>
      <c r="M20" s="547"/>
      <c r="N20" s="917" t="s">
        <v>1</v>
      </c>
    </row>
    <row r="21" spans="2:21" ht="75" customHeight="1">
      <c r="B21" s="816"/>
      <c r="C21" s="816"/>
      <c r="D21" s="816"/>
      <c r="E21" s="165" t="s">
        <v>20</v>
      </c>
      <c r="F21" s="165" t="s">
        <v>21</v>
      </c>
      <c r="G21" s="165" t="s">
        <v>34</v>
      </c>
      <c r="H21" s="165">
        <v>2020</v>
      </c>
      <c r="I21" s="165">
        <v>2021</v>
      </c>
      <c r="J21" s="165">
        <v>2022</v>
      </c>
      <c r="K21" s="166">
        <v>2023</v>
      </c>
      <c r="L21" s="166">
        <v>2024</v>
      </c>
      <c r="M21" s="166" t="s">
        <v>376</v>
      </c>
      <c r="N21" s="918"/>
    </row>
    <row r="22" spans="2:21">
      <c r="B22" s="536" t="s">
        <v>4</v>
      </c>
      <c r="C22" s="537"/>
      <c r="D22" s="537"/>
      <c r="E22" s="537"/>
      <c r="F22" s="537"/>
      <c r="G22" s="537"/>
      <c r="H22" s="537"/>
      <c r="I22" s="537"/>
      <c r="J22" s="537"/>
      <c r="K22" s="537"/>
      <c r="L22" s="537"/>
      <c r="M22" s="537"/>
      <c r="N22" s="538"/>
    </row>
    <row r="23" spans="2:21">
      <c r="B23" s="189">
        <v>1</v>
      </c>
      <c r="C23" s="204" t="s">
        <v>311</v>
      </c>
      <c r="D23" s="205" t="s">
        <v>312</v>
      </c>
      <c r="E23" s="171" t="s">
        <v>344</v>
      </c>
      <c r="F23" s="189" t="s">
        <v>65</v>
      </c>
      <c r="G23" s="189" t="s">
        <v>35</v>
      </c>
      <c r="H23" s="908" t="s">
        <v>331</v>
      </c>
      <c r="I23" s="909"/>
      <c r="J23" s="909"/>
      <c r="K23" s="910"/>
      <c r="L23" s="206">
        <v>2</v>
      </c>
      <c r="M23" s="206">
        <v>2</v>
      </c>
      <c r="N23" s="171" t="s">
        <v>31</v>
      </c>
    </row>
    <row r="24" spans="2:21">
      <c r="B24" s="189">
        <v>2</v>
      </c>
      <c r="C24" s="204" t="s">
        <v>80</v>
      </c>
      <c r="D24" s="205" t="s">
        <v>84</v>
      </c>
      <c r="E24" s="171" t="s">
        <v>344</v>
      </c>
      <c r="F24" s="189" t="s">
        <v>65</v>
      </c>
      <c r="G24" s="189" t="s">
        <v>35</v>
      </c>
      <c r="H24" s="911"/>
      <c r="I24" s="912"/>
      <c r="J24" s="912"/>
      <c r="K24" s="913"/>
      <c r="L24" s="206">
        <v>148</v>
      </c>
      <c r="M24" s="206">
        <v>148</v>
      </c>
      <c r="N24" s="171" t="s">
        <v>31</v>
      </c>
    </row>
    <row r="25" spans="2:21">
      <c r="B25" s="189">
        <v>3</v>
      </c>
      <c r="C25" s="204" t="s">
        <v>313</v>
      </c>
      <c r="D25" s="205" t="s">
        <v>314</v>
      </c>
      <c r="E25" s="171" t="s">
        <v>344</v>
      </c>
      <c r="F25" s="189" t="s">
        <v>65</v>
      </c>
      <c r="G25" s="189" t="s">
        <v>35</v>
      </c>
      <c r="H25" s="911"/>
      <c r="I25" s="912"/>
      <c r="J25" s="912"/>
      <c r="K25" s="913"/>
      <c r="L25" s="189">
        <v>1</v>
      </c>
      <c r="M25" s="189">
        <v>1</v>
      </c>
      <c r="N25" s="171" t="s">
        <v>31</v>
      </c>
    </row>
    <row r="26" spans="2:21">
      <c r="B26" s="189">
        <v>4</v>
      </c>
      <c r="C26" s="204" t="s">
        <v>315</v>
      </c>
      <c r="D26" s="205" t="s">
        <v>316</v>
      </c>
      <c r="E26" s="171" t="s">
        <v>344</v>
      </c>
      <c r="F26" s="189" t="s">
        <v>65</v>
      </c>
      <c r="G26" s="189" t="s">
        <v>35</v>
      </c>
      <c r="H26" s="911"/>
      <c r="I26" s="912"/>
      <c r="J26" s="912"/>
      <c r="K26" s="913"/>
      <c r="L26" s="189">
        <v>3</v>
      </c>
      <c r="M26" s="189">
        <v>3</v>
      </c>
      <c r="N26" s="171" t="s">
        <v>31</v>
      </c>
    </row>
    <row r="27" spans="2:21">
      <c r="B27" s="189">
        <v>5</v>
      </c>
      <c r="C27" s="204" t="s">
        <v>317</v>
      </c>
      <c r="D27" s="205" t="s">
        <v>318</v>
      </c>
      <c r="E27" s="171" t="s">
        <v>344</v>
      </c>
      <c r="F27" s="189" t="s">
        <v>65</v>
      </c>
      <c r="G27" s="189" t="s">
        <v>35</v>
      </c>
      <c r="H27" s="911"/>
      <c r="I27" s="912"/>
      <c r="J27" s="912"/>
      <c r="K27" s="913"/>
      <c r="L27" s="189">
        <v>8</v>
      </c>
      <c r="M27" s="189">
        <v>8</v>
      </c>
      <c r="N27" s="171" t="s">
        <v>31</v>
      </c>
    </row>
    <row r="28" spans="2:21">
      <c r="B28" s="189">
        <v>6</v>
      </c>
      <c r="C28" s="204" t="s">
        <v>319</v>
      </c>
      <c r="D28" s="205" t="s">
        <v>320</v>
      </c>
      <c r="E28" s="171" t="s">
        <v>344</v>
      </c>
      <c r="F28" s="189" t="s">
        <v>65</v>
      </c>
      <c r="G28" s="189" t="s">
        <v>35</v>
      </c>
      <c r="H28" s="911"/>
      <c r="I28" s="912"/>
      <c r="J28" s="912"/>
      <c r="K28" s="913"/>
      <c r="L28" s="189">
        <v>9</v>
      </c>
      <c r="M28" s="189">
        <v>9</v>
      </c>
      <c r="N28" s="171" t="s">
        <v>31</v>
      </c>
    </row>
    <row r="29" spans="2:21">
      <c r="B29" s="189">
        <v>7</v>
      </c>
      <c r="C29" s="204" t="s">
        <v>81</v>
      </c>
      <c r="D29" s="205" t="s">
        <v>86</v>
      </c>
      <c r="E29" s="171" t="s">
        <v>344</v>
      </c>
      <c r="F29" s="189" t="s">
        <v>65</v>
      </c>
      <c r="G29" s="189" t="s">
        <v>35</v>
      </c>
      <c r="H29" s="911"/>
      <c r="I29" s="912"/>
      <c r="J29" s="912"/>
      <c r="K29" s="913"/>
      <c r="L29" s="189">
        <v>43</v>
      </c>
      <c r="M29" s="189">
        <v>43</v>
      </c>
      <c r="N29" s="171" t="s">
        <v>31</v>
      </c>
    </row>
    <row r="30" spans="2:21">
      <c r="B30" s="189">
        <v>8</v>
      </c>
      <c r="C30" s="204" t="s">
        <v>82</v>
      </c>
      <c r="D30" s="205" t="s">
        <v>85</v>
      </c>
      <c r="E30" s="171" t="s">
        <v>344</v>
      </c>
      <c r="F30" s="189" t="s">
        <v>65</v>
      </c>
      <c r="G30" s="189" t="s">
        <v>35</v>
      </c>
      <c r="H30" s="911"/>
      <c r="I30" s="912"/>
      <c r="J30" s="912"/>
      <c r="K30" s="913"/>
      <c r="L30" s="189">
        <v>32</v>
      </c>
      <c r="M30" s="189">
        <v>32</v>
      </c>
      <c r="N30" s="171" t="s">
        <v>31</v>
      </c>
    </row>
    <row r="31" spans="2:21">
      <c r="B31" s="189">
        <v>9</v>
      </c>
      <c r="C31" s="204" t="s">
        <v>83</v>
      </c>
      <c r="D31" s="205" t="s">
        <v>87</v>
      </c>
      <c r="E31" s="171" t="s">
        <v>344</v>
      </c>
      <c r="F31" s="189" t="s">
        <v>65</v>
      </c>
      <c r="G31" s="189" t="s">
        <v>35</v>
      </c>
      <c r="H31" s="911"/>
      <c r="I31" s="912"/>
      <c r="J31" s="912"/>
      <c r="K31" s="913"/>
      <c r="L31" s="189">
        <v>21</v>
      </c>
      <c r="M31" s="189">
        <v>21</v>
      </c>
      <c r="N31" s="171" t="s">
        <v>31</v>
      </c>
    </row>
    <row r="32" spans="2:21">
      <c r="B32" s="189">
        <v>10</v>
      </c>
      <c r="C32" s="204" t="s">
        <v>321</v>
      </c>
      <c r="D32" s="205" t="s">
        <v>322</v>
      </c>
      <c r="E32" s="171" t="s">
        <v>344</v>
      </c>
      <c r="F32" s="189" t="s">
        <v>35</v>
      </c>
      <c r="G32" s="189" t="s">
        <v>35</v>
      </c>
      <c r="H32" s="914"/>
      <c r="I32" s="915"/>
      <c r="J32" s="915"/>
      <c r="K32" s="916"/>
      <c r="L32" s="189">
        <v>7</v>
      </c>
      <c r="M32" s="189">
        <v>7</v>
      </c>
      <c r="N32" s="171" t="s">
        <v>31</v>
      </c>
    </row>
    <row r="33" spans="2:18">
      <c r="B33" s="536" t="s">
        <v>6</v>
      </c>
      <c r="C33" s="537"/>
      <c r="D33" s="537"/>
      <c r="E33" s="537"/>
      <c r="F33" s="537"/>
      <c r="G33" s="537"/>
      <c r="H33" s="537"/>
      <c r="I33" s="537"/>
      <c r="J33" s="537"/>
      <c r="K33" s="537"/>
      <c r="L33" s="537"/>
      <c r="M33" s="537"/>
      <c r="N33" s="538"/>
      <c r="O33" s="161"/>
      <c r="P33" s="161"/>
      <c r="Q33" s="161"/>
    </row>
    <row r="34" spans="2:18">
      <c r="B34" s="207"/>
      <c r="C34" s="207" t="s">
        <v>107</v>
      </c>
      <c r="D34" s="207"/>
      <c r="E34" s="207"/>
      <c r="F34" s="207"/>
      <c r="G34" s="207"/>
      <c r="H34" s="207"/>
      <c r="I34" s="207"/>
      <c r="J34" s="207"/>
      <c r="K34" s="207"/>
      <c r="L34" s="207"/>
      <c r="M34" s="207"/>
      <c r="N34" s="207"/>
      <c r="O34" s="161"/>
      <c r="P34" s="161"/>
      <c r="Q34" s="161"/>
    </row>
    <row r="35" spans="2:18">
      <c r="B35" s="189">
        <v>1</v>
      </c>
      <c r="C35" s="208" t="s">
        <v>323</v>
      </c>
      <c r="D35" s="209" t="s">
        <v>101</v>
      </c>
      <c r="E35" s="171" t="s">
        <v>343</v>
      </c>
      <c r="F35" s="189" t="s">
        <v>65</v>
      </c>
      <c r="G35" s="189" t="s">
        <v>35</v>
      </c>
      <c r="H35" s="908" t="s">
        <v>331</v>
      </c>
      <c r="I35" s="909"/>
      <c r="J35" s="909"/>
      <c r="K35" s="910"/>
      <c r="L35" s="189">
        <v>2</v>
      </c>
      <c r="M35" s="189">
        <v>2</v>
      </c>
      <c r="N35" s="171" t="s">
        <v>32</v>
      </c>
      <c r="O35" s="161"/>
      <c r="P35" s="161"/>
      <c r="Q35" s="161"/>
    </row>
    <row r="36" spans="2:18">
      <c r="B36" s="189">
        <v>2</v>
      </c>
      <c r="C36" s="208" t="s">
        <v>324</v>
      </c>
      <c r="D36" s="209" t="s">
        <v>102</v>
      </c>
      <c r="E36" s="171" t="s">
        <v>343</v>
      </c>
      <c r="F36" s="189" t="s">
        <v>65</v>
      </c>
      <c r="G36" s="189" t="s">
        <v>35</v>
      </c>
      <c r="H36" s="911"/>
      <c r="I36" s="912"/>
      <c r="J36" s="912"/>
      <c r="K36" s="913"/>
      <c r="L36" s="211">
        <v>1</v>
      </c>
      <c r="M36" s="211">
        <v>1</v>
      </c>
      <c r="N36" s="171" t="s">
        <v>32</v>
      </c>
    </row>
    <row r="37" spans="2:18">
      <c r="B37" s="189">
        <v>3</v>
      </c>
      <c r="C37" s="208" t="s">
        <v>99</v>
      </c>
      <c r="D37" s="212" t="s">
        <v>100</v>
      </c>
      <c r="E37" s="171" t="s">
        <v>343</v>
      </c>
      <c r="F37" s="189" t="s">
        <v>65</v>
      </c>
      <c r="G37" s="189" t="s">
        <v>35</v>
      </c>
      <c r="H37" s="911"/>
      <c r="I37" s="912"/>
      <c r="J37" s="912"/>
      <c r="K37" s="913"/>
      <c r="L37" s="211">
        <v>4</v>
      </c>
      <c r="M37" s="211">
        <v>4</v>
      </c>
      <c r="N37" s="171" t="s">
        <v>32</v>
      </c>
    </row>
    <row r="38" spans="2:18">
      <c r="B38" s="189">
        <v>4</v>
      </c>
      <c r="C38" s="208" t="s">
        <v>103</v>
      </c>
      <c r="D38" s="212" t="s">
        <v>104</v>
      </c>
      <c r="E38" s="171" t="s">
        <v>343</v>
      </c>
      <c r="F38" s="189" t="s">
        <v>65</v>
      </c>
      <c r="G38" s="189" t="s">
        <v>35</v>
      </c>
      <c r="H38" s="911"/>
      <c r="I38" s="912"/>
      <c r="J38" s="912"/>
      <c r="K38" s="913"/>
      <c r="L38" s="211">
        <v>4</v>
      </c>
      <c r="M38" s="211">
        <v>4</v>
      </c>
      <c r="N38" s="171" t="s">
        <v>32</v>
      </c>
    </row>
    <row r="39" spans="2:18">
      <c r="B39" s="189">
        <v>5</v>
      </c>
      <c r="C39" s="208" t="s">
        <v>105</v>
      </c>
      <c r="D39" s="212" t="s">
        <v>106</v>
      </c>
      <c r="E39" s="171" t="s">
        <v>343</v>
      </c>
      <c r="F39" s="189" t="s">
        <v>65</v>
      </c>
      <c r="G39" s="189" t="s">
        <v>35</v>
      </c>
      <c r="H39" s="911"/>
      <c r="I39" s="912"/>
      <c r="J39" s="912"/>
      <c r="K39" s="913"/>
      <c r="L39" s="211">
        <v>5</v>
      </c>
      <c r="M39" s="211">
        <v>5</v>
      </c>
      <c r="N39" s="171" t="s">
        <v>32</v>
      </c>
    </row>
    <row r="40" spans="2:18">
      <c r="B40" s="189"/>
      <c r="C40" s="213" t="s">
        <v>325</v>
      </c>
      <c r="D40" s="205"/>
      <c r="E40" s="189"/>
      <c r="F40" s="189"/>
      <c r="G40" s="189"/>
      <c r="H40" s="911"/>
      <c r="I40" s="912"/>
      <c r="J40" s="912"/>
      <c r="K40" s="913"/>
      <c r="L40" s="210"/>
      <c r="M40" s="210"/>
      <c r="N40" s="171"/>
    </row>
    <row r="41" spans="2:18">
      <c r="B41" s="189">
        <v>1</v>
      </c>
      <c r="C41" s="208" t="s">
        <v>326</v>
      </c>
      <c r="D41" s="205" t="s">
        <v>327</v>
      </c>
      <c r="E41" s="189" t="s">
        <v>344</v>
      </c>
      <c r="F41" s="189" t="s">
        <v>35</v>
      </c>
      <c r="G41" s="189" t="s">
        <v>35</v>
      </c>
      <c r="H41" s="911"/>
      <c r="I41" s="912"/>
      <c r="J41" s="912"/>
      <c r="K41" s="913"/>
      <c r="L41" s="210">
        <v>32</v>
      </c>
      <c r="M41" s="210">
        <v>32</v>
      </c>
      <c r="N41" s="171" t="s">
        <v>32</v>
      </c>
    </row>
    <row r="42" spans="2:18">
      <c r="B42" s="189"/>
      <c r="C42" s="213" t="s">
        <v>328</v>
      </c>
      <c r="D42" s="205"/>
      <c r="E42" s="189"/>
      <c r="F42" s="189"/>
      <c r="G42" s="189"/>
      <c r="H42" s="911"/>
      <c r="I42" s="912"/>
      <c r="J42" s="912"/>
      <c r="K42" s="913"/>
      <c r="L42" s="210"/>
      <c r="M42" s="210"/>
      <c r="N42" s="171"/>
      <c r="P42" s="150" t="s">
        <v>23</v>
      </c>
      <c r="Q42" s="150"/>
      <c r="R42" s="150"/>
    </row>
    <row r="43" spans="2:18">
      <c r="B43" s="189">
        <v>1</v>
      </c>
      <c r="C43" s="208" t="s">
        <v>329</v>
      </c>
      <c r="D43" s="205" t="s">
        <v>330</v>
      </c>
      <c r="E43" s="189" t="s">
        <v>344</v>
      </c>
      <c r="F43" s="189" t="s">
        <v>35</v>
      </c>
      <c r="G43" s="189" t="s">
        <v>35</v>
      </c>
      <c r="H43" s="914"/>
      <c r="I43" s="915"/>
      <c r="J43" s="915"/>
      <c r="K43" s="916"/>
      <c r="L43" s="210">
        <v>27</v>
      </c>
      <c r="M43" s="210">
        <v>27</v>
      </c>
      <c r="N43" s="171" t="s">
        <v>32</v>
      </c>
      <c r="P43" s="150" t="s">
        <v>37</v>
      </c>
      <c r="Q43" s="150"/>
      <c r="R43" s="150"/>
    </row>
    <row r="44" spans="2:18">
      <c r="B44" s="883" t="s">
        <v>17</v>
      </c>
      <c r="C44" s="883"/>
      <c r="D44" s="883"/>
      <c r="E44" s="883"/>
      <c r="F44" s="883"/>
      <c r="G44" s="883"/>
      <c r="H44" s="214">
        <v>0</v>
      </c>
      <c r="I44" s="214">
        <v>0</v>
      </c>
      <c r="J44" s="214">
        <v>0</v>
      </c>
      <c r="K44" s="214">
        <v>0</v>
      </c>
      <c r="L44" s="215">
        <v>17</v>
      </c>
      <c r="M44" s="215">
        <v>17</v>
      </c>
      <c r="N44" s="216" t="s">
        <v>30</v>
      </c>
      <c r="P44" s="150" t="s">
        <v>38</v>
      </c>
      <c r="Q44" s="150"/>
      <c r="R44" s="150"/>
    </row>
    <row r="45" spans="2:18">
      <c r="B45" s="882" t="s">
        <v>27</v>
      </c>
      <c r="C45" s="882"/>
      <c r="D45" s="882"/>
      <c r="E45" s="882"/>
      <c r="F45" s="882"/>
      <c r="G45" s="882"/>
      <c r="H45" s="214">
        <v>0</v>
      </c>
      <c r="I45" s="214">
        <v>0</v>
      </c>
      <c r="J45" s="214">
        <v>0</v>
      </c>
      <c r="K45" s="214">
        <v>0</v>
      </c>
      <c r="L45" s="166">
        <f>SUM(L23:L32)</f>
        <v>274</v>
      </c>
      <c r="M45" s="166">
        <f>SUM(M23:M32)</f>
        <v>274</v>
      </c>
      <c r="N45" s="157" t="s">
        <v>31</v>
      </c>
      <c r="P45" s="150" t="s">
        <v>39</v>
      </c>
      <c r="Q45" s="150"/>
      <c r="R45" s="150"/>
    </row>
    <row r="46" spans="2:18">
      <c r="B46" s="833" t="s">
        <v>28</v>
      </c>
      <c r="C46" s="833"/>
      <c r="D46" s="833"/>
      <c r="E46" s="833"/>
      <c r="F46" s="833"/>
      <c r="G46" s="833"/>
      <c r="H46" s="214">
        <v>0</v>
      </c>
      <c r="I46" s="214">
        <v>0</v>
      </c>
      <c r="J46" s="214">
        <v>0</v>
      </c>
      <c r="K46" s="214">
        <v>0</v>
      </c>
      <c r="L46" s="166">
        <f>SUM(L35:L39,L41,L43)</f>
        <v>75</v>
      </c>
      <c r="M46" s="166">
        <f>SUM(M35:M39,M41,M43)</f>
        <v>75</v>
      </c>
      <c r="N46" s="157" t="s">
        <v>32</v>
      </c>
      <c r="P46" s="150" t="s">
        <v>40</v>
      </c>
      <c r="Q46" s="150"/>
      <c r="R46" s="150"/>
    </row>
    <row r="47" spans="2:18">
      <c r="B47" s="833" t="s">
        <v>29</v>
      </c>
      <c r="C47" s="833"/>
      <c r="D47" s="833"/>
      <c r="E47" s="833"/>
      <c r="F47" s="833"/>
      <c r="G47" s="833"/>
      <c r="H47" s="214">
        <v>0</v>
      </c>
      <c r="I47" s="214">
        <v>0</v>
      </c>
      <c r="J47" s="214">
        <v>0</v>
      </c>
      <c r="K47" s="214">
        <v>0</v>
      </c>
      <c r="L47" s="166">
        <f>L45+L46</f>
        <v>349</v>
      </c>
      <c r="M47" s="166">
        <f>M45+M46</f>
        <v>349</v>
      </c>
      <c r="N47" s="157" t="s">
        <v>33</v>
      </c>
      <c r="P47" s="150" t="s">
        <v>41</v>
      </c>
      <c r="Q47" s="150"/>
      <c r="R47" s="150"/>
    </row>
    <row r="48" spans="2:18">
      <c r="B48" s="810" t="s">
        <v>88</v>
      </c>
      <c r="C48" s="811"/>
      <c r="D48" s="811"/>
      <c r="E48" s="811"/>
      <c r="F48" s="811"/>
      <c r="G48" s="812"/>
      <c r="H48" s="214">
        <v>0</v>
      </c>
      <c r="I48" s="214">
        <v>0</v>
      </c>
      <c r="J48" s="214">
        <v>0</v>
      </c>
      <c r="K48" s="214">
        <v>0</v>
      </c>
      <c r="L48" s="166">
        <v>1.486</v>
      </c>
      <c r="M48" s="166">
        <v>1.486</v>
      </c>
      <c r="N48" s="157" t="s">
        <v>18</v>
      </c>
    </row>
    <row r="49" spans="1:28">
      <c r="B49" s="810" t="s">
        <v>89</v>
      </c>
      <c r="C49" s="811"/>
      <c r="D49" s="811"/>
      <c r="E49" s="811"/>
      <c r="F49" s="811"/>
      <c r="G49" s="812"/>
      <c r="H49" s="214">
        <v>0</v>
      </c>
      <c r="I49" s="214">
        <v>0</v>
      </c>
      <c r="J49" s="214">
        <v>0</v>
      </c>
      <c r="K49" s="214">
        <v>0</v>
      </c>
      <c r="L49" s="166">
        <v>1.379</v>
      </c>
      <c r="M49" s="166">
        <v>1.379</v>
      </c>
      <c r="N49" s="157" t="s">
        <v>18</v>
      </c>
      <c r="P49" s="199" t="s">
        <v>7</v>
      </c>
      <c r="Q49" s="199" t="s">
        <v>14</v>
      </c>
    </row>
    <row r="50" spans="1:28">
      <c r="B50" s="833" t="s">
        <v>16</v>
      </c>
      <c r="C50" s="833"/>
      <c r="D50" s="833"/>
      <c r="E50" s="833"/>
      <c r="F50" s="833"/>
      <c r="G50" s="833"/>
      <c r="H50" s="214">
        <v>0</v>
      </c>
      <c r="I50" s="214">
        <v>0</v>
      </c>
      <c r="J50" s="214">
        <v>0</v>
      </c>
      <c r="K50" s="214">
        <v>0</v>
      </c>
      <c r="L50" s="166">
        <v>1.9830000000000001</v>
      </c>
      <c r="M50" s="166">
        <v>1.9830000000000001</v>
      </c>
      <c r="N50" s="157" t="s">
        <v>18</v>
      </c>
      <c r="P50" s="174">
        <v>2020</v>
      </c>
      <c r="Q50" s="526"/>
    </row>
    <row r="51" spans="1:28">
      <c r="B51" s="833" t="s">
        <v>8</v>
      </c>
      <c r="C51" s="833"/>
      <c r="D51" s="833"/>
      <c r="E51" s="833"/>
      <c r="F51" s="833"/>
      <c r="G51" s="833"/>
      <c r="H51" s="214">
        <v>0</v>
      </c>
      <c r="I51" s="214">
        <v>0</v>
      </c>
      <c r="J51" s="214">
        <v>0</v>
      </c>
      <c r="K51" s="214">
        <v>0</v>
      </c>
      <c r="L51" s="215">
        <v>1</v>
      </c>
      <c r="M51" s="215">
        <v>1</v>
      </c>
      <c r="N51" s="217" t="s">
        <v>5</v>
      </c>
      <c r="P51" s="174">
        <v>2021</v>
      </c>
      <c r="Q51" s="527"/>
    </row>
    <row r="52" spans="1:28">
      <c r="B52" s="907" t="s">
        <v>336</v>
      </c>
      <c r="C52" s="834"/>
      <c r="D52" s="834"/>
      <c r="E52" s="834"/>
      <c r="F52" s="834"/>
      <c r="G52" s="834"/>
      <c r="P52" s="203">
        <v>2022</v>
      </c>
      <c r="Q52" s="527"/>
    </row>
    <row r="53" spans="1:28">
      <c r="B53" s="835"/>
      <c r="C53" s="835"/>
      <c r="D53" s="835"/>
      <c r="E53" s="835"/>
      <c r="F53" s="835"/>
      <c r="G53" s="835"/>
      <c r="P53" s="174">
        <v>2023</v>
      </c>
      <c r="Q53" s="528"/>
    </row>
    <row r="54" spans="1:28">
      <c r="B54" s="835"/>
      <c r="C54" s="835"/>
      <c r="D54" s="835"/>
      <c r="E54" s="835"/>
      <c r="F54" s="835"/>
      <c r="G54" s="835"/>
      <c r="P54" s="174">
        <v>2024</v>
      </c>
      <c r="Q54" s="174">
        <v>12.5</v>
      </c>
    </row>
    <row r="55" spans="1:28">
      <c r="B55" s="835"/>
      <c r="C55" s="835"/>
      <c r="D55" s="835"/>
      <c r="E55" s="835"/>
      <c r="F55" s="835"/>
      <c r="G55" s="835"/>
      <c r="P55" s="174">
        <v>2025</v>
      </c>
      <c r="Q55" s="174">
        <v>13.5</v>
      </c>
      <c r="R55" s="161"/>
      <c r="S55" s="161"/>
    </row>
    <row r="56" spans="1:28">
      <c r="B56" s="835"/>
      <c r="C56" s="835"/>
      <c r="D56" s="835"/>
      <c r="E56" s="835"/>
      <c r="F56" s="835"/>
      <c r="G56" s="835"/>
    </row>
    <row r="57" spans="1:28">
      <c r="B57" s="835"/>
      <c r="C57" s="835"/>
      <c r="D57" s="835"/>
      <c r="E57" s="835"/>
      <c r="F57" s="835"/>
      <c r="G57" s="835"/>
      <c r="P57" s="202" t="s">
        <v>76</v>
      </c>
    </row>
    <row r="58" spans="1:28">
      <c r="B58" s="202" t="s">
        <v>377</v>
      </c>
      <c r="C58" s="161"/>
      <c r="D58" s="161"/>
      <c r="E58" s="161"/>
      <c r="F58" s="161"/>
      <c r="G58" s="161"/>
    </row>
    <row r="59" spans="1:28" ht="15.75" thickBot="1">
      <c r="B59" s="202"/>
      <c r="C59" s="161"/>
      <c r="D59" s="161"/>
      <c r="E59" s="161"/>
      <c r="F59" s="161"/>
      <c r="G59" s="161"/>
    </row>
    <row r="60" spans="1:28">
      <c r="A60" s="485"/>
      <c r="B60" s="486"/>
      <c r="C60" s="435"/>
      <c r="D60" s="435"/>
      <c r="E60" s="435"/>
      <c r="F60" s="435"/>
      <c r="G60" s="435"/>
      <c r="H60" s="487"/>
      <c r="I60" s="436"/>
      <c r="J60" s="437"/>
      <c r="K60" s="842" t="s">
        <v>366</v>
      </c>
      <c r="L60" s="842"/>
      <c r="M60" s="842"/>
      <c r="N60" s="842"/>
      <c r="O60" s="842"/>
      <c r="P60" s="842"/>
      <c r="Q60" s="842"/>
      <c r="R60" s="436"/>
      <c r="S60" s="438"/>
      <c r="T60" s="487"/>
      <c r="U60" s="487"/>
      <c r="V60" s="487"/>
      <c r="W60" s="487"/>
      <c r="X60" s="487"/>
      <c r="Y60" s="487"/>
      <c r="Z60" s="487"/>
      <c r="AA60" s="487"/>
      <c r="AB60" s="488"/>
    </row>
    <row r="61" spans="1:28">
      <c r="A61" s="473"/>
      <c r="B61" s="202"/>
      <c r="C61" s="161"/>
      <c r="D61" s="161"/>
      <c r="E61" s="161"/>
      <c r="F61" s="161"/>
      <c r="G61" s="161"/>
      <c r="J61" s="458"/>
      <c r="K61" s="843" t="s">
        <v>373</v>
      </c>
      <c r="L61" s="843"/>
      <c r="M61" s="843"/>
      <c r="N61" s="843"/>
      <c r="O61" s="843"/>
      <c r="P61" s="843"/>
      <c r="Q61" s="843"/>
      <c r="R61" s="458"/>
      <c r="S61" s="162"/>
      <c r="AB61" s="489"/>
    </row>
    <row r="62" spans="1:28">
      <c r="A62" s="473"/>
      <c r="I62" s="162"/>
      <c r="J62" s="443"/>
      <c r="K62" s="841" t="s">
        <v>367</v>
      </c>
      <c r="L62" s="841"/>
      <c r="M62" s="841"/>
      <c r="N62" s="841"/>
      <c r="O62" s="841"/>
      <c r="P62" s="841"/>
      <c r="Q62" s="841"/>
      <c r="R62" s="433"/>
      <c r="S62" s="433"/>
      <c r="AB62" s="489"/>
    </row>
    <row r="63" spans="1:28" ht="15" customHeight="1">
      <c r="A63" s="473"/>
      <c r="B63" s="837" t="s">
        <v>0</v>
      </c>
      <c r="C63" s="837" t="s">
        <v>2</v>
      </c>
      <c r="D63" s="837" t="s">
        <v>3</v>
      </c>
      <c r="E63" s="904" t="s">
        <v>358</v>
      </c>
      <c r="F63" s="905"/>
      <c r="G63" s="905"/>
      <c r="H63" s="905"/>
      <c r="I63" s="905"/>
      <c r="J63" s="905"/>
      <c r="K63" s="905"/>
      <c r="L63" s="905"/>
      <c r="M63" s="905"/>
      <c r="N63" s="905"/>
      <c r="O63" s="905"/>
      <c r="P63" s="905"/>
      <c r="Q63" s="905"/>
      <c r="R63" s="905"/>
      <c r="S63" s="905"/>
      <c r="T63" s="905"/>
      <c r="U63" s="905"/>
      <c r="V63" s="905"/>
      <c r="W63" s="905"/>
      <c r="X63" s="905"/>
      <c r="Y63" s="905"/>
      <c r="Z63" s="905"/>
      <c r="AA63" s="905"/>
      <c r="AB63" s="906"/>
    </row>
    <row r="64" spans="1:28">
      <c r="A64" s="473"/>
      <c r="B64" s="837"/>
      <c r="C64" s="837"/>
      <c r="D64" s="837"/>
      <c r="E64" s="837">
        <v>2020</v>
      </c>
      <c r="F64" s="837"/>
      <c r="G64" s="837"/>
      <c r="H64" s="837"/>
      <c r="I64" s="837">
        <v>2021</v>
      </c>
      <c r="J64" s="837"/>
      <c r="K64" s="837"/>
      <c r="L64" s="837"/>
      <c r="M64" s="837">
        <v>2022</v>
      </c>
      <c r="N64" s="837"/>
      <c r="O64" s="837"/>
      <c r="P64" s="837"/>
      <c r="Q64" s="837">
        <v>2023</v>
      </c>
      <c r="R64" s="837"/>
      <c r="S64" s="837"/>
      <c r="T64" s="837"/>
      <c r="U64" s="904">
        <v>2024</v>
      </c>
      <c r="V64" s="905"/>
      <c r="W64" s="905"/>
      <c r="X64" s="906"/>
      <c r="Y64" s="904">
        <v>2025</v>
      </c>
      <c r="Z64" s="905"/>
      <c r="AA64" s="905"/>
      <c r="AB64" s="906"/>
    </row>
    <row r="65" spans="1:28" ht="30">
      <c r="A65" s="473"/>
      <c r="B65" s="837"/>
      <c r="C65" s="837"/>
      <c r="D65" s="837"/>
      <c r="E65" s="430" t="s">
        <v>359</v>
      </c>
      <c r="F65" s="430" t="s">
        <v>360</v>
      </c>
      <c r="G65" s="430" t="s">
        <v>361</v>
      </c>
      <c r="H65" s="430" t="s">
        <v>362</v>
      </c>
      <c r="I65" s="430" t="s">
        <v>359</v>
      </c>
      <c r="J65" s="430" t="s">
        <v>360</v>
      </c>
      <c r="K65" s="430" t="s">
        <v>361</v>
      </c>
      <c r="L65" s="430" t="s">
        <v>362</v>
      </c>
      <c r="M65" s="430" t="s">
        <v>359</v>
      </c>
      <c r="N65" s="430" t="s">
        <v>360</v>
      </c>
      <c r="O65" s="430" t="s">
        <v>363</v>
      </c>
      <c r="P65" s="430" t="s">
        <v>364</v>
      </c>
      <c r="Q65" s="430" t="s">
        <v>359</v>
      </c>
      <c r="R65" s="430" t="s">
        <v>360</v>
      </c>
      <c r="S65" s="430" t="s">
        <v>363</v>
      </c>
      <c r="T65" s="430" t="s">
        <v>364</v>
      </c>
      <c r="U65" s="430" t="s">
        <v>359</v>
      </c>
      <c r="V65" s="430" t="s">
        <v>360</v>
      </c>
      <c r="W65" s="430" t="s">
        <v>363</v>
      </c>
      <c r="X65" s="444" t="s">
        <v>364</v>
      </c>
      <c r="Y65" s="430" t="s">
        <v>359</v>
      </c>
      <c r="Z65" s="430" t="s">
        <v>360</v>
      </c>
      <c r="AA65" s="430" t="s">
        <v>363</v>
      </c>
      <c r="AB65" s="444" t="s">
        <v>364</v>
      </c>
    </row>
    <row r="66" spans="1:28">
      <c r="A66" s="473"/>
      <c r="B66" s="536" t="s">
        <v>4</v>
      </c>
      <c r="C66" s="537"/>
      <c r="D66" s="537"/>
      <c r="E66" s="537"/>
      <c r="F66" s="537"/>
      <c r="G66" s="537"/>
      <c r="H66" s="537"/>
      <c r="I66" s="537"/>
      <c r="J66" s="537"/>
      <c r="K66" s="537"/>
      <c r="L66" s="537"/>
      <c r="M66" s="537"/>
      <c r="N66" s="537"/>
      <c r="O66" s="537"/>
      <c r="P66" s="537"/>
      <c r="Q66" s="537"/>
      <c r="R66" s="537"/>
      <c r="S66" s="537"/>
      <c r="T66" s="537"/>
      <c r="U66" s="537"/>
      <c r="V66" s="537"/>
      <c r="W66" s="537"/>
      <c r="X66" s="548"/>
      <c r="Y66" s="537"/>
      <c r="Z66" s="537"/>
      <c r="AA66" s="537"/>
      <c r="AB66" s="548"/>
    </row>
    <row r="67" spans="1:28">
      <c r="A67" s="473"/>
      <c r="B67" s="189">
        <v>1</v>
      </c>
      <c r="C67" s="270" t="s">
        <v>311</v>
      </c>
      <c r="D67" s="271" t="s">
        <v>312</v>
      </c>
      <c r="E67" s="189">
        <v>0</v>
      </c>
      <c r="F67" s="397">
        <v>0</v>
      </c>
      <c r="G67" s="397">
        <v>0</v>
      </c>
      <c r="H67" s="397">
        <f>-(F67*G67)</f>
        <v>0</v>
      </c>
      <c r="I67" s="189">
        <v>0</v>
      </c>
      <c r="J67" s="397">
        <v>0</v>
      </c>
      <c r="K67" s="397">
        <v>0</v>
      </c>
      <c r="L67" s="397">
        <f>-(J67*K67)</f>
        <v>0</v>
      </c>
      <c r="M67" s="189">
        <v>0</v>
      </c>
      <c r="N67" s="397">
        <v>0</v>
      </c>
      <c r="O67" s="397">
        <v>0</v>
      </c>
      <c r="P67" s="397">
        <f>-(N67*O67)</f>
        <v>0</v>
      </c>
      <c r="Q67" s="189">
        <v>0</v>
      </c>
      <c r="R67" s="397">
        <v>0</v>
      </c>
      <c r="S67" s="397">
        <v>0</v>
      </c>
      <c r="T67" s="397">
        <f>-(R67*S67)</f>
        <v>0</v>
      </c>
      <c r="U67" s="189">
        <f t="shared" ref="U67:U76" si="0">L23</f>
        <v>2</v>
      </c>
      <c r="V67" s="397">
        <f t="shared" ref="V67:V76" si="1">(U67/$U$88)</f>
        <v>5.7306590257879654E-3</v>
      </c>
      <c r="W67" s="397">
        <f>LN(V67)</f>
        <v>-5.1619247416424816</v>
      </c>
      <c r="X67" s="446">
        <f>-(V67*W67)</f>
        <v>2.9581230611131697E-2</v>
      </c>
      <c r="Y67" s="189">
        <f>M23</f>
        <v>2</v>
      </c>
      <c r="Z67" s="397">
        <f t="shared" ref="Z67:Z76" si="2">(Y67/$U$88)</f>
        <v>5.7306590257879654E-3</v>
      </c>
      <c r="AA67" s="397">
        <f>LN(Z67)</f>
        <v>-5.1619247416424816</v>
      </c>
      <c r="AB67" s="446">
        <f>-(Z67*AA67)</f>
        <v>2.9581230611131697E-2</v>
      </c>
    </row>
    <row r="68" spans="1:28">
      <c r="A68" s="473"/>
      <c r="B68" s="189">
        <v>2</v>
      </c>
      <c r="C68" s="270" t="s">
        <v>80</v>
      </c>
      <c r="D68" s="271" t="s">
        <v>84</v>
      </c>
      <c r="E68" s="189">
        <v>0</v>
      </c>
      <c r="F68" s="397">
        <v>0</v>
      </c>
      <c r="G68" s="397">
        <v>0</v>
      </c>
      <c r="H68" s="397">
        <f t="shared" ref="H68:H76" si="3">-(F68*G68)</f>
        <v>0</v>
      </c>
      <c r="I68" s="189">
        <v>0</v>
      </c>
      <c r="J68" s="397">
        <v>0</v>
      </c>
      <c r="K68" s="397">
        <v>0</v>
      </c>
      <c r="L68" s="397">
        <f t="shared" ref="L68:L76" si="4">-(J68*K68)</f>
        <v>0</v>
      </c>
      <c r="M68" s="189">
        <v>0</v>
      </c>
      <c r="N68" s="397">
        <v>0</v>
      </c>
      <c r="O68" s="397">
        <v>0</v>
      </c>
      <c r="P68" s="397">
        <f t="shared" ref="P68:P76" si="5">-(N68*O68)</f>
        <v>0</v>
      </c>
      <c r="Q68" s="189">
        <v>0</v>
      </c>
      <c r="R68" s="397">
        <v>0</v>
      </c>
      <c r="S68" s="397">
        <v>0</v>
      </c>
      <c r="T68" s="397">
        <f t="shared" ref="T68:T76" si="6">-(R68*S68)</f>
        <v>0</v>
      </c>
      <c r="U68" s="189">
        <f t="shared" si="0"/>
        <v>148</v>
      </c>
      <c r="V68" s="397">
        <f t="shared" si="1"/>
        <v>0.42406876790830944</v>
      </c>
      <c r="W68" s="397">
        <f t="shared" ref="W68:W87" si="7">LN(V68)</f>
        <v>-0.85785964843831208</v>
      </c>
      <c r="X68" s="446">
        <f t="shared" ref="X68:X87" si="8">-(V68*W68)</f>
        <v>0.36379148415149049</v>
      </c>
      <c r="Y68" s="189">
        <f t="shared" ref="Y68:Y76" si="9">M24</f>
        <v>148</v>
      </c>
      <c r="Z68" s="397">
        <f t="shared" si="2"/>
        <v>0.42406876790830944</v>
      </c>
      <c r="AA68" s="397">
        <f t="shared" ref="AA68:AA76" si="10">LN(Z68)</f>
        <v>-0.85785964843831208</v>
      </c>
      <c r="AB68" s="446">
        <f t="shared" ref="AB68:AB76" si="11">-(Z68*AA68)</f>
        <v>0.36379148415149049</v>
      </c>
    </row>
    <row r="69" spans="1:28">
      <c r="A69" s="473"/>
      <c r="B69" s="189">
        <v>3</v>
      </c>
      <c r="C69" s="270" t="s">
        <v>313</v>
      </c>
      <c r="D69" s="271" t="s">
        <v>314</v>
      </c>
      <c r="E69" s="189">
        <v>0</v>
      </c>
      <c r="F69" s="397">
        <v>0</v>
      </c>
      <c r="G69" s="397">
        <v>0</v>
      </c>
      <c r="H69" s="397">
        <f t="shared" si="3"/>
        <v>0</v>
      </c>
      <c r="I69" s="189">
        <v>0</v>
      </c>
      <c r="J69" s="397">
        <v>0</v>
      </c>
      <c r="K69" s="397">
        <v>0</v>
      </c>
      <c r="L69" s="397">
        <f t="shared" si="4"/>
        <v>0</v>
      </c>
      <c r="M69" s="189">
        <v>0</v>
      </c>
      <c r="N69" s="397">
        <v>0</v>
      </c>
      <c r="O69" s="397">
        <v>0</v>
      </c>
      <c r="P69" s="397">
        <f t="shared" si="5"/>
        <v>0</v>
      </c>
      <c r="Q69" s="189">
        <v>0</v>
      </c>
      <c r="R69" s="397">
        <v>0</v>
      </c>
      <c r="S69" s="397">
        <v>0</v>
      </c>
      <c r="T69" s="397">
        <f t="shared" si="6"/>
        <v>0</v>
      </c>
      <c r="U69" s="189">
        <f t="shared" si="0"/>
        <v>1</v>
      </c>
      <c r="V69" s="397">
        <f t="shared" si="1"/>
        <v>2.8653295128939827E-3</v>
      </c>
      <c r="W69" s="397">
        <f t="shared" si="7"/>
        <v>-5.855071922202427</v>
      </c>
      <c r="X69" s="446">
        <f t="shared" si="8"/>
        <v>1.6776710378803517E-2</v>
      </c>
      <c r="Y69" s="189">
        <f t="shared" si="9"/>
        <v>1</v>
      </c>
      <c r="Z69" s="397">
        <f t="shared" si="2"/>
        <v>2.8653295128939827E-3</v>
      </c>
      <c r="AA69" s="397">
        <f t="shared" si="10"/>
        <v>-5.855071922202427</v>
      </c>
      <c r="AB69" s="446">
        <f t="shared" si="11"/>
        <v>1.6776710378803517E-2</v>
      </c>
    </row>
    <row r="70" spans="1:28">
      <c r="A70" s="473"/>
      <c r="B70" s="189">
        <v>4</v>
      </c>
      <c r="C70" s="270" t="s">
        <v>315</v>
      </c>
      <c r="D70" s="271" t="s">
        <v>316</v>
      </c>
      <c r="E70" s="189">
        <v>0</v>
      </c>
      <c r="F70" s="397">
        <v>0</v>
      </c>
      <c r="G70" s="397">
        <v>0</v>
      </c>
      <c r="H70" s="397">
        <f t="shared" si="3"/>
        <v>0</v>
      </c>
      <c r="I70" s="189">
        <v>0</v>
      </c>
      <c r="J70" s="397">
        <v>0</v>
      </c>
      <c r="K70" s="397">
        <v>0</v>
      </c>
      <c r="L70" s="397">
        <f t="shared" si="4"/>
        <v>0</v>
      </c>
      <c r="M70" s="189">
        <v>0</v>
      </c>
      <c r="N70" s="397">
        <v>0</v>
      </c>
      <c r="O70" s="397">
        <v>0</v>
      </c>
      <c r="P70" s="397">
        <f t="shared" si="5"/>
        <v>0</v>
      </c>
      <c r="Q70" s="189">
        <v>0</v>
      </c>
      <c r="R70" s="397">
        <v>0</v>
      </c>
      <c r="S70" s="397">
        <v>0</v>
      </c>
      <c r="T70" s="397">
        <f t="shared" si="6"/>
        <v>0</v>
      </c>
      <c r="U70" s="189">
        <f t="shared" si="0"/>
        <v>3</v>
      </c>
      <c r="V70" s="397">
        <f t="shared" si="1"/>
        <v>8.5959885386819486E-3</v>
      </c>
      <c r="W70" s="397">
        <f t="shared" si="7"/>
        <v>-4.7564596335343179</v>
      </c>
      <c r="X70" s="446">
        <f t="shared" si="8"/>
        <v>4.0886472494564341E-2</v>
      </c>
      <c r="Y70" s="189">
        <f t="shared" si="9"/>
        <v>3</v>
      </c>
      <c r="Z70" s="397">
        <f t="shared" si="2"/>
        <v>8.5959885386819486E-3</v>
      </c>
      <c r="AA70" s="397">
        <f t="shared" si="10"/>
        <v>-4.7564596335343179</v>
      </c>
      <c r="AB70" s="446">
        <f t="shared" si="11"/>
        <v>4.0886472494564341E-2</v>
      </c>
    </row>
    <row r="71" spans="1:28">
      <c r="A71" s="473"/>
      <c r="B71" s="189">
        <v>5</v>
      </c>
      <c r="C71" s="270" t="s">
        <v>317</v>
      </c>
      <c r="D71" s="271" t="s">
        <v>318</v>
      </c>
      <c r="E71" s="189">
        <v>0</v>
      </c>
      <c r="F71" s="397">
        <v>0</v>
      </c>
      <c r="G71" s="397">
        <v>0</v>
      </c>
      <c r="H71" s="397">
        <f t="shared" si="3"/>
        <v>0</v>
      </c>
      <c r="I71" s="189">
        <v>0</v>
      </c>
      <c r="J71" s="397">
        <v>0</v>
      </c>
      <c r="K71" s="397">
        <v>0</v>
      </c>
      <c r="L71" s="397">
        <f t="shared" si="4"/>
        <v>0</v>
      </c>
      <c r="M71" s="189">
        <v>0</v>
      </c>
      <c r="N71" s="397">
        <v>0</v>
      </c>
      <c r="O71" s="397">
        <v>0</v>
      </c>
      <c r="P71" s="397">
        <f t="shared" si="5"/>
        <v>0</v>
      </c>
      <c r="Q71" s="189">
        <v>0</v>
      </c>
      <c r="R71" s="397">
        <v>0</v>
      </c>
      <c r="S71" s="397">
        <v>0</v>
      </c>
      <c r="T71" s="397">
        <f t="shared" si="6"/>
        <v>0</v>
      </c>
      <c r="U71" s="189">
        <f t="shared" si="0"/>
        <v>8</v>
      </c>
      <c r="V71" s="397">
        <f t="shared" si="1"/>
        <v>2.2922636103151862E-2</v>
      </c>
      <c r="W71" s="397">
        <f t="shared" si="7"/>
        <v>-3.7756303805225913</v>
      </c>
      <c r="X71" s="446">
        <f t="shared" si="8"/>
        <v>8.6547401272724159E-2</v>
      </c>
      <c r="Y71" s="189">
        <f t="shared" si="9"/>
        <v>8</v>
      </c>
      <c r="Z71" s="397">
        <f t="shared" si="2"/>
        <v>2.2922636103151862E-2</v>
      </c>
      <c r="AA71" s="397">
        <f t="shared" si="10"/>
        <v>-3.7756303805225913</v>
      </c>
      <c r="AB71" s="446">
        <f t="shared" si="11"/>
        <v>8.6547401272724159E-2</v>
      </c>
    </row>
    <row r="72" spans="1:28">
      <c r="A72" s="473"/>
      <c r="B72" s="189">
        <v>6</v>
      </c>
      <c r="C72" s="270" t="s">
        <v>319</v>
      </c>
      <c r="D72" s="271" t="s">
        <v>320</v>
      </c>
      <c r="E72" s="189">
        <v>0</v>
      </c>
      <c r="F72" s="397">
        <v>0</v>
      </c>
      <c r="G72" s="397">
        <v>0</v>
      </c>
      <c r="H72" s="397">
        <f t="shared" si="3"/>
        <v>0</v>
      </c>
      <c r="I72" s="189">
        <v>0</v>
      </c>
      <c r="J72" s="397">
        <v>0</v>
      </c>
      <c r="K72" s="397">
        <v>0</v>
      </c>
      <c r="L72" s="397">
        <f t="shared" si="4"/>
        <v>0</v>
      </c>
      <c r="M72" s="189">
        <v>0</v>
      </c>
      <c r="N72" s="397">
        <v>0</v>
      </c>
      <c r="O72" s="397">
        <v>0</v>
      </c>
      <c r="P72" s="397">
        <f t="shared" si="5"/>
        <v>0</v>
      </c>
      <c r="Q72" s="189">
        <v>0</v>
      </c>
      <c r="R72" s="397">
        <v>0</v>
      </c>
      <c r="S72" s="397">
        <v>0</v>
      </c>
      <c r="T72" s="397">
        <f t="shared" si="6"/>
        <v>0</v>
      </c>
      <c r="U72" s="189">
        <f t="shared" si="0"/>
        <v>9</v>
      </c>
      <c r="V72" s="397">
        <f t="shared" si="1"/>
        <v>2.5787965616045846E-2</v>
      </c>
      <c r="W72" s="397">
        <f t="shared" si="7"/>
        <v>-3.6578473448662079</v>
      </c>
      <c r="X72" s="446">
        <f t="shared" si="8"/>
        <v>9.4328441558154355E-2</v>
      </c>
      <c r="Y72" s="189">
        <f t="shared" si="9"/>
        <v>9</v>
      </c>
      <c r="Z72" s="397">
        <f t="shared" si="2"/>
        <v>2.5787965616045846E-2</v>
      </c>
      <c r="AA72" s="397">
        <f t="shared" si="10"/>
        <v>-3.6578473448662079</v>
      </c>
      <c r="AB72" s="446">
        <f t="shared" si="11"/>
        <v>9.4328441558154355E-2</v>
      </c>
    </row>
    <row r="73" spans="1:28">
      <c r="A73" s="473"/>
      <c r="B73" s="189">
        <v>7</v>
      </c>
      <c r="C73" s="270" t="s">
        <v>81</v>
      </c>
      <c r="D73" s="271" t="s">
        <v>86</v>
      </c>
      <c r="E73" s="189">
        <v>0</v>
      </c>
      <c r="F73" s="397">
        <v>0</v>
      </c>
      <c r="G73" s="397">
        <v>0</v>
      </c>
      <c r="H73" s="397">
        <f t="shared" si="3"/>
        <v>0</v>
      </c>
      <c r="I73" s="189">
        <v>0</v>
      </c>
      <c r="J73" s="397">
        <v>0</v>
      </c>
      <c r="K73" s="397">
        <v>0</v>
      </c>
      <c r="L73" s="397">
        <f t="shared" si="4"/>
        <v>0</v>
      </c>
      <c r="M73" s="189">
        <v>0</v>
      </c>
      <c r="N73" s="397">
        <v>0</v>
      </c>
      <c r="O73" s="397">
        <v>0</v>
      </c>
      <c r="P73" s="397">
        <f t="shared" si="5"/>
        <v>0</v>
      </c>
      <c r="Q73" s="189">
        <v>0</v>
      </c>
      <c r="R73" s="397">
        <v>0</v>
      </c>
      <c r="S73" s="397">
        <v>0</v>
      </c>
      <c r="T73" s="397">
        <f t="shared" si="6"/>
        <v>0</v>
      </c>
      <c r="U73" s="189">
        <f t="shared" si="0"/>
        <v>43</v>
      </c>
      <c r="V73" s="397">
        <f t="shared" si="1"/>
        <v>0.12320916905444126</v>
      </c>
      <c r="W73" s="397">
        <f t="shared" si="7"/>
        <v>-2.0938718065088646</v>
      </c>
      <c r="X73" s="446">
        <f t="shared" si="8"/>
        <v>0.25798420538647904</v>
      </c>
      <c r="Y73" s="189">
        <f t="shared" si="9"/>
        <v>43</v>
      </c>
      <c r="Z73" s="397">
        <f t="shared" si="2"/>
        <v>0.12320916905444126</v>
      </c>
      <c r="AA73" s="397">
        <f t="shared" si="10"/>
        <v>-2.0938718065088646</v>
      </c>
      <c r="AB73" s="446">
        <f t="shared" si="11"/>
        <v>0.25798420538647904</v>
      </c>
    </row>
    <row r="74" spans="1:28">
      <c r="A74" s="473"/>
      <c r="B74" s="189">
        <v>8</v>
      </c>
      <c r="C74" s="270" t="s">
        <v>82</v>
      </c>
      <c r="D74" s="271" t="s">
        <v>85</v>
      </c>
      <c r="E74" s="189">
        <v>0</v>
      </c>
      <c r="F74" s="397">
        <v>0</v>
      </c>
      <c r="G74" s="397">
        <v>0</v>
      </c>
      <c r="H74" s="397">
        <f t="shared" si="3"/>
        <v>0</v>
      </c>
      <c r="I74" s="189">
        <v>0</v>
      </c>
      <c r="J74" s="397">
        <v>0</v>
      </c>
      <c r="K74" s="397">
        <v>0</v>
      </c>
      <c r="L74" s="397">
        <f t="shared" si="4"/>
        <v>0</v>
      </c>
      <c r="M74" s="189">
        <v>0</v>
      </c>
      <c r="N74" s="397">
        <v>0</v>
      </c>
      <c r="O74" s="397">
        <v>0</v>
      </c>
      <c r="P74" s="397">
        <f t="shared" si="5"/>
        <v>0</v>
      </c>
      <c r="Q74" s="189">
        <v>0</v>
      </c>
      <c r="R74" s="397">
        <v>0</v>
      </c>
      <c r="S74" s="397">
        <v>0</v>
      </c>
      <c r="T74" s="397">
        <f t="shared" si="6"/>
        <v>0</v>
      </c>
      <c r="U74" s="189">
        <f t="shared" si="0"/>
        <v>32</v>
      </c>
      <c r="V74" s="397">
        <f t="shared" si="1"/>
        <v>9.1690544412607447E-2</v>
      </c>
      <c r="W74" s="397">
        <f t="shared" si="7"/>
        <v>-2.3893360194027005</v>
      </c>
      <c r="X74" s="446">
        <f t="shared" si="8"/>
        <v>0.219079520403686</v>
      </c>
      <c r="Y74" s="189">
        <f t="shared" si="9"/>
        <v>32</v>
      </c>
      <c r="Z74" s="397">
        <f t="shared" si="2"/>
        <v>9.1690544412607447E-2</v>
      </c>
      <c r="AA74" s="397">
        <f t="shared" si="10"/>
        <v>-2.3893360194027005</v>
      </c>
      <c r="AB74" s="446">
        <f t="shared" si="11"/>
        <v>0.219079520403686</v>
      </c>
    </row>
    <row r="75" spans="1:28">
      <c r="A75" s="473"/>
      <c r="B75" s="189">
        <v>9</v>
      </c>
      <c r="C75" s="270" t="s">
        <v>83</v>
      </c>
      <c r="D75" s="271" t="s">
        <v>87</v>
      </c>
      <c r="E75" s="189">
        <v>0</v>
      </c>
      <c r="F75" s="397">
        <v>0</v>
      </c>
      <c r="G75" s="397">
        <v>0</v>
      </c>
      <c r="H75" s="397">
        <f t="shared" si="3"/>
        <v>0</v>
      </c>
      <c r="I75" s="189">
        <v>0</v>
      </c>
      <c r="J75" s="397">
        <v>0</v>
      </c>
      <c r="K75" s="397">
        <v>0</v>
      </c>
      <c r="L75" s="397">
        <f t="shared" si="4"/>
        <v>0</v>
      </c>
      <c r="M75" s="189">
        <v>0</v>
      </c>
      <c r="N75" s="397">
        <v>0</v>
      </c>
      <c r="O75" s="397">
        <v>0</v>
      </c>
      <c r="P75" s="397">
        <f t="shared" si="5"/>
        <v>0</v>
      </c>
      <c r="Q75" s="189">
        <v>0</v>
      </c>
      <c r="R75" s="397">
        <v>0</v>
      </c>
      <c r="S75" s="397">
        <v>0</v>
      </c>
      <c r="T75" s="397">
        <f t="shared" si="6"/>
        <v>0</v>
      </c>
      <c r="U75" s="189">
        <f t="shared" si="0"/>
        <v>21</v>
      </c>
      <c r="V75" s="397">
        <f t="shared" si="1"/>
        <v>6.0171919770773637E-2</v>
      </c>
      <c r="W75" s="397">
        <f t="shared" si="7"/>
        <v>-2.810549484479004</v>
      </c>
      <c r="X75" s="446">
        <f t="shared" si="8"/>
        <v>0.16911615809185984</v>
      </c>
      <c r="Y75" s="189">
        <f t="shared" si="9"/>
        <v>21</v>
      </c>
      <c r="Z75" s="397">
        <f t="shared" si="2"/>
        <v>6.0171919770773637E-2</v>
      </c>
      <c r="AA75" s="397">
        <f t="shared" si="10"/>
        <v>-2.810549484479004</v>
      </c>
      <c r="AB75" s="446">
        <f t="shared" si="11"/>
        <v>0.16911615809185984</v>
      </c>
    </row>
    <row r="76" spans="1:28">
      <c r="A76" s="473"/>
      <c r="B76" s="189">
        <v>10</v>
      </c>
      <c r="C76" s="270" t="s">
        <v>321</v>
      </c>
      <c r="D76" s="271" t="s">
        <v>322</v>
      </c>
      <c r="E76" s="189">
        <v>0</v>
      </c>
      <c r="F76" s="397">
        <v>0</v>
      </c>
      <c r="G76" s="397">
        <v>0</v>
      </c>
      <c r="H76" s="397">
        <f t="shared" si="3"/>
        <v>0</v>
      </c>
      <c r="I76" s="189">
        <v>0</v>
      </c>
      <c r="J76" s="397">
        <v>0</v>
      </c>
      <c r="K76" s="397">
        <v>0</v>
      </c>
      <c r="L76" s="397">
        <f t="shared" si="4"/>
        <v>0</v>
      </c>
      <c r="M76" s="189">
        <v>0</v>
      </c>
      <c r="N76" s="397">
        <v>0</v>
      </c>
      <c r="O76" s="397">
        <v>0</v>
      </c>
      <c r="P76" s="397">
        <f t="shared" si="5"/>
        <v>0</v>
      </c>
      <c r="Q76" s="189">
        <v>0</v>
      </c>
      <c r="R76" s="397">
        <v>0</v>
      </c>
      <c r="S76" s="397">
        <v>0</v>
      </c>
      <c r="T76" s="397">
        <f t="shared" si="6"/>
        <v>0</v>
      </c>
      <c r="U76" s="189">
        <f t="shared" si="0"/>
        <v>7</v>
      </c>
      <c r="V76" s="397">
        <f t="shared" si="1"/>
        <v>2.0057306590257881E-2</v>
      </c>
      <c r="W76" s="397">
        <f t="shared" si="7"/>
        <v>-3.909161773147114</v>
      </c>
      <c r="X76" s="446">
        <f t="shared" si="8"/>
        <v>7.8407256194927791E-2</v>
      </c>
      <c r="Y76" s="189">
        <f t="shared" si="9"/>
        <v>7</v>
      </c>
      <c r="Z76" s="397">
        <f t="shared" si="2"/>
        <v>2.0057306590257881E-2</v>
      </c>
      <c r="AA76" s="397">
        <f t="shared" si="10"/>
        <v>-3.909161773147114</v>
      </c>
      <c r="AB76" s="446">
        <f t="shared" si="11"/>
        <v>7.8407256194927791E-2</v>
      </c>
    </row>
    <row r="77" spans="1:28">
      <c r="A77" s="473"/>
      <c r="B77" s="536" t="s">
        <v>6</v>
      </c>
      <c r="C77" s="537"/>
      <c r="D77" s="537"/>
      <c r="E77" s="537"/>
      <c r="F77" s="537"/>
      <c r="G77" s="537"/>
      <c r="H77" s="537"/>
      <c r="I77" s="537"/>
      <c r="J77" s="537"/>
      <c r="K77" s="537"/>
      <c r="L77" s="537"/>
      <c r="M77" s="537"/>
      <c r="N77" s="537"/>
      <c r="O77" s="537"/>
      <c r="P77" s="537"/>
      <c r="Q77" s="537"/>
      <c r="R77" s="537"/>
      <c r="S77" s="537"/>
      <c r="T77" s="537"/>
      <c r="U77" s="537"/>
      <c r="V77" s="537"/>
      <c r="W77" s="537"/>
      <c r="X77" s="548"/>
      <c r="Y77" s="537"/>
      <c r="Z77" s="537"/>
      <c r="AA77" s="537"/>
      <c r="AB77" s="548"/>
    </row>
    <row r="78" spans="1:28">
      <c r="A78" s="473"/>
      <c r="B78" s="403"/>
      <c r="C78" s="207" t="s">
        <v>107</v>
      </c>
      <c r="D78" s="404"/>
      <c r="E78" s="404"/>
      <c r="F78" s="404"/>
      <c r="G78" s="404"/>
      <c r="H78" s="404"/>
      <c r="I78" s="404"/>
      <c r="J78" s="404"/>
      <c r="K78" s="404"/>
      <c r="L78" s="404"/>
      <c r="M78" s="404"/>
      <c r="N78" s="404"/>
      <c r="O78" s="404"/>
      <c r="P78" s="404"/>
      <c r="Q78" s="404"/>
      <c r="R78" s="404"/>
      <c r="S78" s="404"/>
      <c r="T78" s="404"/>
      <c r="U78" s="404"/>
      <c r="V78" s="404"/>
      <c r="W78" s="404"/>
      <c r="X78" s="490"/>
      <c r="Y78" s="404"/>
      <c r="Z78" s="404"/>
      <c r="AA78" s="404"/>
      <c r="AB78" s="490"/>
    </row>
    <row r="79" spans="1:28">
      <c r="A79" s="473"/>
      <c r="B79" s="189">
        <v>1</v>
      </c>
      <c r="C79" s="402" t="s">
        <v>323</v>
      </c>
      <c r="D79" s="271" t="s">
        <v>101</v>
      </c>
      <c r="E79" s="189">
        <v>0</v>
      </c>
      <c r="F79" s="397">
        <v>0</v>
      </c>
      <c r="G79" s="397">
        <v>0</v>
      </c>
      <c r="H79" s="397">
        <f>-(F79*G79)</f>
        <v>0</v>
      </c>
      <c r="I79" s="189">
        <v>0</v>
      </c>
      <c r="J79" s="397">
        <v>0</v>
      </c>
      <c r="K79" s="397">
        <v>0</v>
      </c>
      <c r="L79" s="397">
        <f>-(J79*K79)</f>
        <v>0</v>
      </c>
      <c r="M79" s="189">
        <v>0</v>
      </c>
      <c r="N79" s="397">
        <v>0</v>
      </c>
      <c r="O79" s="397">
        <v>0</v>
      </c>
      <c r="P79" s="397">
        <f>-(N79*O79)</f>
        <v>0</v>
      </c>
      <c r="Q79" s="189">
        <v>0</v>
      </c>
      <c r="R79" s="397">
        <v>0</v>
      </c>
      <c r="S79" s="397">
        <v>0</v>
      </c>
      <c r="T79" s="397">
        <f>-(R79*S79)</f>
        <v>0</v>
      </c>
      <c r="U79" s="189">
        <f>L35</f>
        <v>2</v>
      </c>
      <c r="V79" s="397">
        <f>(U79/$U$88)</f>
        <v>5.7306590257879654E-3</v>
      </c>
      <c r="W79" s="397">
        <f t="shared" si="7"/>
        <v>-5.1619247416424816</v>
      </c>
      <c r="X79" s="446">
        <f t="shared" si="8"/>
        <v>2.9581230611131697E-2</v>
      </c>
      <c r="Y79" s="189">
        <f>M35</f>
        <v>2</v>
      </c>
      <c r="Z79" s="397">
        <f>(Y79/$U$88)</f>
        <v>5.7306590257879654E-3</v>
      </c>
      <c r="AA79" s="397">
        <f t="shared" ref="AA79:AA83" si="12">LN(Z79)</f>
        <v>-5.1619247416424816</v>
      </c>
      <c r="AB79" s="446">
        <f t="shared" ref="AB79:AB83" si="13">-(Z79*AA79)</f>
        <v>2.9581230611131697E-2</v>
      </c>
    </row>
    <row r="80" spans="1:28">
      <c r="A80" s="473"/>
      <c r="B80" s="189">
        <v>2</v>
      </c>
      <c r="C80" s="402" t="s">
        <v>324</v>
      </c>
      <c r="D80" s="271" t="s">
        <v>102</v>
      </c>
      <c r="E80" s="189">
        <v>0</v>
      </c>
      <c r="F80" s="397">
        <v>0</v>
      </c>
      <c r="G80" s="397">
        <v>0</v>
      </c>
      <c r="H80" s="397">
        <f t="shared" ref="H80:H87" si="14">-(F80*G80)</f>
        <v>0</v>
      </c>
      <c r="I80" s="189">
        <v>0</v>
      </c>
      <c r="J80" s="397">
        <v>0</v>
      </c>
      <c r="K80" s="397">
        <v>0</v>
      </c>
      <c r="L80" s="397">
        <f>-(J80*K80)</f>
        <v>0</v>
      </c>
      <c r="M80" s="189">
        <v>0</v>
      </c>
      <c r="N80" s="397">
        <v>0</v>
      </c>
      <c r="O80" s="397">
        <v>0</v>
      </c>
      <c r="P80" s="397">
        <f>-(N80*O80)</f>
        <v>0</v>
      </c>
      <c r="Q80" s="189">
        <v>0</v>
      </c>
      <c r="R80" s="397">
        <v>0</v>
      </c>
      <c r="S80" s="397">
        <v>0</v>
      </c>
      <c r="T80" s="397">
        <f>-(R80*S80)</f>
        <v>0</v>
      </c>
      <c r="U80" s="189">
        <f>L36</f>
        <v>1</v>
      </c>
      <c r="V80" s="397">
        <f>(U80/$U$88)</f>
        <v>2.8653295128939827E-3</v>
      </c>
      <c r="W80" s="397">
        <f t="shared" si="7"/>
        <v>-5.855071922202427</v>
      </c>
      <c r="X80" s="446">
        <f t="shared" si="8"/>
        <v>1.6776710378803517E-2</v>
      </c>
      <c r="Y80" s="189">
        <f t="shared" ref="Y80:Y87" si="15">M36</f>
        <v>1</v>
      </c>
      <c r="Z80" s="397">
        <f>(Y80/$U$88)</f>
        <v>2.8653295128939827E-3</v>
      </c>
      <c r="AA80" s="397">
        <f t="shared" si="12"/>
        <v>-5.855071922202427</v>
      </c>
      <c r="AB80" s="446">
        <f t="shared" si="13"/>
        <v>1.6776710378803517E-2</v>
      </c>
    </row>
    <row r="81" spans="1:28">
      <c r="A81" s="473"/>
      <c r="B81" s="189">
        <v>3</v>
      </c>
      <c r="C81" s="402" t="s">
        <v>99</v>
      </c>
      <c r="D81" s="271" t="s">
        <v>100</v>
      </c>
      <c r="E81" s="189">
        <v>0</v>
      </c>
      <c r="F81" s="397">
        <v>0</v>
      </c>
      <c r="G81" s="397">
        <v>0</v>
      </c>
      <c r="H81" s="397">
        <f t="shared" si="14"/>
        <v>0</v>
      </c>
      <c r="I81" s="189">
        <v>0</v>
      </c>
      <c r="J81" s="397">
        <v>0</v>
      </c>
      <c r="K81" s="397">
        <v>0</v>
      </c>
      <c r="L81" s="397">
        <f>-(J81*K81)</f>
        <v>0</v>
      </c>
      <c r="M81" s="189">
        <v>0</v>
      </c>
      <c r="N81" s="397">
        <v>0</v>
      </c>
      <c r="O81" s="397">
        <v>0</v>
      </c>
      <c r="P81" s="397">
        <f>-(N81*O81)</f>
        <v>0</v>
      </c>
      <c r="Q81" s="189">
        <v>0</v>
      </c>
      <c r="R81" s="397">
        <v>0</v>
      </c>
      <c r="S81" s="397">
        <v>0</v>
      </c>
      <c r="T81" s="397">
        <f>-(R81*S81)</f>
        <v>0</v>
      </c>
      <c r="U81" s="189">
        <f>L37</f>
        <v>4</v>
      </c>
      <c r="V81" s="397">
        <f>(U81/$U$88)</f>
        <v>1.1461318051575931E-2</v>
      </c>
      <c r="W81" s="397">
        <f t="shared" si="7"/>
        <v>-4.4687775610825362</v>
      </c>
      <c r="X81" s="446">
        <f t="shared" si="8"/>
        <v>5.1218080929312737E-2</v>
      </c>
      <c r="Y81" s="189">
        <f t="shared" si="15"/>
        <v>4</v>
      </c>
      <c r="Z81" s="397">
        <f>(Y81/$U$88)</f>
        <v>1.1461318051575931E-2</v>
      </c>
      <c r="AA81" s="397">
        <f t="shared" si="12"/>
        <v>-4.4687775610825362</v>
      </c>
      <c r="AB81" s="446">
        <f t="shared" si="13"/>
        <v>5.1218080929312737E-2</v>
      </c>
    </row>
    <row r="82" spans="1:28">
      <c r="A82" s="473"/>
      <c r="B82" s="189">
        <v>4</v>
      </c>
      <c r="C82" s="402" t="s">
        <v>103</v>
      </c>
      <c r="D82" s="271" t="s">
        <v>104</v>
      </c>
      <c r="E82" s="189">
        <v>0</v>
      </c>
      <c r="F82" s="397">
        <v>0</v>
      </c>
      <c r="G82" s="397">
        <v>0</v>
      </c>
      <c r="H82" s="397">
        <f t="shared" si="14"/>
        <v>0</v>
      </c>
      <c r="I82" s="189">
        <v>0</v>
      </c>
      <c r="J82" s="397">
        <v>0</v>
      </c>
      <c r="K82" s="397">
        <v>0</v>
      </c>
      <c r="L82" s="397">
        <f>-(J82*K82)</f>
        <v>0</v>
      </c>
      <c r="M82" s="189">
        <v>0</v>
      </c>
      <c r="N82" s="397">
        <v>0</v>
      </c>
      <c r="O82" s="397">
        <v>0</v>
      </c>
      <c r="P82" s="397">
        <f>-(N82*O82)</f>
        <v>0</v>
      </c>
      <c r="Q82" s="189">
        <v>0</v>
      </c>
      <c r="R82" s="397">
        <v>0</v>
      </c>
      <c r="S82" s="397">
        <v>0</v>
      </c>
      <c r="T82" s="397">
        <f>-(R82*S82)</f>
        <v>0</v>
      </c>
      <c r="U82" s="189">
        <f>L38</f>
        <v>4</v>
      </c>
      <c r="V82" s="397">
        <f>(U82/$U$88)</f>
        <v>1.1461318051575931E-2</v>
      </c>
      <c r="W82" s="397">
        <f t="shared" si="7"/>
        <v>-4.4687775610825362</v>
      </c>
      <c r="X82" s="446">
        <f t="shared" si="8"/>
        <v>5.1218080929312737E-2</v>
      </c>
      <c r="Y82" s="189">
        <f t="shared" si="15"/>
        <v>4</v>
      </c>
      <c r="Z82" s="397">
        <f>(Y82/$U$88)</f>
        <v>1.1461318051575931E-2</v>
      </c>
      <c r="AA82" s="397">
        <f t="shared" si="12"/>
        <v>-4.4687775610825362</v>
      </c>
      <c r="AB82" s="446">
        <f t="shared" si="13"/>
        <v>5.1218080929312737E-2</v>
      </c>
    </row>
    <row r="83" spans="1:28">
      <c r="A83" s="473"/>
      <c r="B83" s="189">
        <v>5</v>
      </c>
      <c r="C83" s="402" t="s">
        <v>105</v>
      </c>
      <c r="D83" s="271" t="s">
        <v>106</v>
      </c>
      <c r="E83" s="189">
        <v>0</v>
      </c>
      <c r="F83" s="397">
        <v>0</v>
      </c>
      <c r="G83" s="397">
        <v>0</v>
      </c>
      <c r="H83" s="397">
        <f t="shared" si="14"/>
        <v>0</v>
      </c>
      <c r="I83" s="189">
        <v>0</v>
      </c>
      <c r="J83" s="397">
        <v>0</v>
      </c>
      <c r="K83" s="397">
        <v>0</v>
      </c>
      <c r="L83" s="397">
        <f>-(J83*K83)</f>
        <v>0</v>
      </c>
      <c r="M83" s="189">
        <v>0</v>
      </c>
      <c r="N83" s="397">
        <v>0</v>
      </c>
      <c r="O83" s="397">
        <v>0</v>
      </c>
      <c r="P83" s="397">
        <f>-(N83*O83)</f>
        <v>0</v>
      </c>
      <c r="Q83" s="189">
        <v>0</v>
      </c>
      <c r="R83" s="397">
        <v>0</v>
      </c>
      <c r="S83" s="397">
        <v>0</v>
      </c>
      <c r="T83" s="397">
        <f>-(R83*S83)</f>
        <v>0</v>
      </c>
      <c r="U83" s="189">
        <f>L39</f>
        <v>5</v>
      </c>
      <c r="V83" s="397">
        <f>(U83/$U$88)</f>
        <v>1.4326647564469915E-2</v>
      </c>
      <c r="W83" s="397">
        <f t="shared" si="7"/>
        <v>-4.2456340097683265</v>
      </c>
      <c r="X83" s="446">
        <f t="shared" si="8"/>
        <v>6.0825702145678034E-2</v>
      </c>
      <c r="Y83" s="189">
        <f t="shared" si="15"/>
        <v>5</v>
      </c>
      <c r="Z83" s="397">
        <f>(Y83/$U$88)</f>
        <v>1.4326647564469915E-2</v>
      </c>
      <c r="AA83" s="397">
        <f t="shared" si="12"/>
        <v>-4.2456340097683265</v>
      </c>
      <c r="AB83" s="446">
        <f t="shared" si="13"/>
        <v>6.0825702145678034E-2</v>
      </c>
    </row>
    <row r="84" spans="1:28">
      <c r="A84" s="473"/>
      <c r="B84" s="189"/>
      <c r="C84" s="213" t="s">
        <v>325</v>
      </c>
      <c r="D84" s="271"/>
      <c r="E84" s="189"/>
      <c r="F84" s="189"/>
      <c r="G84" s="189"/>
      <c r="H84" s="397"/>
      <c r="I84" s="189"/>
      <c r="J84" s="189"/>
      <c r="K84" s="189"/>
      <c r="L84" s="397"/>
      <c r="M84" s="189"/>
      <c r="N84" s="189"/>
      <c r="O84" s="189"/>
      <c r="P84" s="397"/>
      <c r="Q84" s="189"/>
      <c r="R84" s="189"/>
      <c r="S84" s="189"/>
      <c r="T84" s="397"/>
      <c r="U84" s="189"/>
      <c r="V84" s="397"/>
      <c r="W84" s="397"/>
      <c r="X84" s="446"/>
      <c r="Y84" s="189"/>
      <c r="Z84" s="397"/>
      <c r="AA84" s="397"/>
      <c r="AB84" s="446"/>
    </row>
    <row r="85" spans="1:28">
      <c r="A85" s="473"/>
      <c r="B85" s="189">
        <v>1</v>
      </c>
      <c r="C85" s="402" t="s">
        <v>326</v>
      </c>
      <c r="D85" s="271" t="s">
        <v>327</v>
      </c>
      <c r="E85" s="189">
        <v>0</v>
      </c>
      <c r="F85" s="397">
        <v>0</v>
      </c>
      <c r="G85" s="397">
        <v>0</v>
      </c>
      <c r="H85" s="397">
        <f t="shared" si="14"/>
        <v>0</v>
      </c>
      <c r="I85" s="189">
        <v>0</v>
      </c>
      <c r="J85" s="397">
        <v>0</v>
      </c>
      <c r="K85" s="397">
        <v>0</v>
      </c>
      <c r="L85" s="397">
        <f>-(J85*K85)</f>
        <v>0</v>
      </c>
      <c r="M85" s="189">
        <v>0</v>
      </c>
      <c r="N85" s="397">
        <v>0</v>
      </c>
      <c r="O85" s="397">
        <v>0</v>
      </c>
      <c r="P85" s="397">
        <f>-(N85*O85)</f>
        <v>0</v>
      </c>
      <c r="Q85" s="189">
        <v>0</v>
      </c>
      <c r="R85" s="397">
        <v>0</v>
      </c>
      <c r="S85" s="397">
        <v>0</v>
      </c>
      <c r="T85" s="397">
        <f>-(R85*S85)</f>
        <v>0</v>
      </c>
      <c r="U85" s="189">
        <f>L41</f>
        <v>32</v>
      </c>
      <c r="V85" s="397">
        <f>(U85/$U$88)</f>
        <v>9.1690544412607447E-2</v>
      </c>
      <c r="W85" s="397">
        <f t="shared" si="7"/>
        <v>-2.3893360194027005</v>
      </c>
      <c r="X85" s="446">
        <f t="shared" si="8"/>
        <v>0.219079520403686</v>
      </c>
      <c r="Y85" s="189">
        <f t="shared" si="15"/>
        <v>32</v>
      </c>
      <c r="Z85" s="397">
        <f>(Y85/$U$88)</f>
        <v>9.1690544412607447E-2</v>
      </c>
      <c r="AA85" s="397">
        <f t="shared" ref="AA85" si="16">LN(Z85)</f>
        <v>-2.3893360194027005</v>
      </c>
      <c r="AB85" s="446">
        <f t="shared" ref="AB85" si="17">-(Z85*AA85)</f>
        <v>0.219079520403686</v>
      </c>
    </row>
    <row r="86" spans="1:28">
      <c r="A86" s="473"/>
      <c r="B86" s="189"/>
      <c r="C86" s="213" t="s">
        <v>328</v>
      </c>
      <c r="D86" s="271"/>
      <c r="E86" s="189"/>
      <c r="F86" s="189"/>
      <c r="G86" s="189"/>
      <c r="H86" s="397"/>
      <c r="I86" s="189"/>
      <c r="J86" s="189"/>
      <c r="K86" s="189"/>
      <c r="L86" s="397"/>
      <c r="M86" s="189"/>
      <c r="N86" s="189"/>
      <c r="O86" s="189"/>
      <c r="P86" s="397"/>
      <c r="Q86" s="189"/>
      <c r="R86" s="189"/>
      <c r="S86" s="189"/>
      <c r="T86" s="397"/>
      <c r="U86" s="189"/>
      <c r="V86" s="397"/>
      <c r="W86" s="397"/>
      <c r="X86" s="446"/>
      <c r="Y86" s="189"/>
      <c r="Z86" s="397"/>
      <c r="AA86" s="397"/>
      <c r="AB86" s="446"/>
    </row>
    <row r="87" spans="1:28">
      <c r="A87" s="473"/>
      <c r="B87" s="189">
        <v>1</v>
      </c>
      <c r="C87" s="402" t="s">
        <v>329</v>
      </c>
      <c r="D87" s="271" t="s">
        <v>330</v>
      </c>
      <c r="E87" s="405">
        <v>0</v>
      </c>
      <c r="F87" s="397">
        <v>0</v>
      </c>
      <c r="G87" s="397">
        <v>0</v>
      </c>
      <c r="H87" s="397">
        <f t="shared" si="14"/>
        <v>0</v>
      </c>
      <c r="I87" s="405">
        <v>0</v>
      </c>
      <c r="J87" s="397">
        <v>0</v>
      </c>
      <c r="K87" s="397">
        <v>0</v>
      </c>
      <c r="L87" s="397">
        <f>-(J87*K87)</f>
        <v>0</v>
      </c>
      <c r="M87" s="405">
        <v>0</v>
      </c>
      <c r="N87" s="397">
        <v>0</v>
      </c>
      <c r="O87" s="397">
        <v>0</v>
      </c>
      <c r="P87" s="397">
        <f>-(N87*O87)</f>
        <v>0</v>
      </c>
      <c r="Q87" s="405">
        <v>0</v>
      </c>
      <c r="R87" s="397">
        <v>0</v>
      </c>
      <c r="S87" s="397">
        <v>0</v>
      </c>
      <c r="T87" s="397">
        <f>-(R87*S87)</f>
        <v>0</v>
      </c>
      <c r="U87" s="189">
        <f>L43</f>
        <v>27</v>
      </c>
      <c r="V87" s="397">
        <f>(U87/$U$88)</f>
        <v>7.7363896848137534E-2</v>
      </c>
      <c r="W87" s="397">
        <f t="shared" si="7"/>
        <v>-2.5592350561980983</v>
      </c>
      <c r="X87" s="446">
        <f t="shared" si="8"/>
        <v>0.19799239689784714</v>
      </c>
      <c r="Y87" s="189">
        <f t="shared" si="15"/>
        <v>27</v>
      </c>
      <c r="Z87" s="397">
        <f>(Y87/$U$88)</f>
        <v>7.7363896848137534E-2</v>
      </c>
      <c r="AA87" s="397">
        <f t="shared" ref="AA87" si="18">LN(Z87)</f>
        <v>-2.5592350561980983</v>
      </c>
      <c r="AB87" s="446">
        <f t="shared" ref="AB87" si="19">-(Z87*AA87)</f>
        <v>0.19799239689784714</v>
      </c>
    </row>
    <row r="88" spans="1:28" ht="15" customHeight="1">
      <c r="A88" s="473"/>
      <c r="B88" s="824" t="s">
        <v>365</v>
      </c>
      <c r="C88" s="822"/>
      <c r="D88" s="822"/>
      <c r="E88" s="429">
        <v>0</v>
      </c>
      <c r="F88" s="817"/>
      <c r="G88" s="817"/>
      <c r="H88" s="399">
        <v>0</v>
      </c>
      <c r="I88" s="429">
        <v>0</v>
      </c>
      <c r="J88" s="817"/>
      <c r="K88" s="817"/>
      <c r="L88" s="399">
        <v>0</v>
      </c>
      <c r="M88" s="429">
        <v>0</v>
      </c>
      <c r="N88" s="817"/>
      <c r="O88" s="817"/>
      <c r="P88" s="399">
        <v>0</v>
      </c>
      <c r="Q88" s="429">
        <v>0</v>
      </c>
      <c r="R88" s="817"/>
      <c r="S88" s="817"/>
      <c r="T88" s="399">
        <v>0</v>
      </c>
      <c r="U88" s="429">
        <f>SUM(U67:U87)</f>
        <v>349</v>
      </c>
      <c r="V88" s="817"/>
      <c r="W88" s="817"/>
      <c r="X88" s="491">
        <f>SUM(X21:X87)</f>
        <v>1.9831906028395931</v>
      </c>
      <c r="Y88" s="429">
        <f>SUM(Y67:Y87)</f>
        <v>349</v>
      </c>
      <c r="Z88" s="817"/>
      <c r="AA88" s="817"/>
      <c r="AB88" s="491">
        <f>SUM(AB21:AB87)</f>
        <v>1.9831906028395931</v>
      </c>
    </row>
    <row r="89" spans="1:28">
      <c r="A89" s="473"/>
      <c r="X89" s="489"/>
      <c r="AB89" s="489"/>
    </row>
    <row r="90" spans="1:28" ht="15.75" thickBot="1">
      <c r="A90" s="492"/>
      <c r="B90" s="493"/>
      <c r="C90" s="493"/>
      <c r="D90" s="493"/>
      <c r="E90" s="493"/>
      <c r="F90" s="493"/>
      <c r="G90" s="493"/>
      <c r="H90" s="493"/>
      <c r="I90" s="493"/>
      <c r="J90" s="493"/>
      <c r="K90" s="493"/>
      <c r="L90" s="493"/>
      <c r="M90" s="493"/>
      <c r="N90" s="493"/>
      <c r="O90" s="493"/>
      <c r="P90" s="493"/>
      <c r="Q90" s="493"/>
      <c r="R90" s="493"/>
      <c r="S90" s="493"/>
      <c r="T90" s="493"/>
      <c r="U90" s="493"/>
      <c r="V90" s="493"/>
      <c r="W90" s="493"/>
      <c r="X90" s="494"/>
      <c r="Y90" s="493"/>
      <c r="Z90" s="493"/>
      <c r="AA90" s="493"/>
      <c r="AB90" s="494"/>
    </row>
  </sheetData>
  <mergeCells count="39">
    <mergeCell ref="O15:U16"/>
    <mergeCell ref="N20:N21"/>
    <mergeCell ref="K60:Q60"/>
    <mergeCell ref="V88:W88"/>
    <mergeCell ref="B88:D88"/>
    <mergeCell ref="F88:G88"/>
    <mergeCell ref="J88:K88"/>
    <mergeCell ref="N88:O88"/>
    <mergeCell ref="R88:S88"/>
    <mergeCell ref="B63:B65"/>
    <mergeCell ref="C63:C65"/>
    <mergeCell ref="D63:D65"/>
    <mergeCell ref="E64:H64"/>
    <mergeCell ref="I64:L64"/>
    <mergeCell ref="M64:P64"/>
    <mergeCell ref="Q64:T64"/>
    <mergeCell ref="B20:B21"/>
    <mergeCell ref="C20:C21"/>
    <mergeCell ref="D20:D21"/>
    <mergeCell ref="E20:G20"/>
    <mergeCell ref="C3:L3"/>
    <mergeCell ref="D6:I6"/>
    <mergeCell ref="H23:K32"/>
    <mergeCell ref="H35:K43"/>
    <mergeCell ref="B44:G44"/>
    <mergeCell ref="K62:Q62"/>
    <mergeCell ref="K61:Q61"/>
    <mergeCell ref="Y64:AB64"/>
    <mergeCell ref="Z88:AA88"/>
    <mergeCell ref="E63:AB63"/>
    <mergeCell ref="B45:G45"/>
    <mergeCell ref="B46:G46"/>
    <mergeCell ref="B47:G47"/>
    <mergeCell ref="B48:G48"/>
    <mergeCell ref="B49:G49"/>
    <mergeCell ref="B50:G50"/>
    <mergeCell ref="B51:G51"/>
    <mergeCell ref="B52:G57"/>
    <mergeCell ref="U64:X6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Status Kehati Total</vt:lpstr>
      <vt:lpstr>Rekap Absolut Total</vt:lpstr>
      <vt:lpstr>Rekap Kehati Untuk DRKPL</vt:lpstr>
      <vt:lpstr>1Perlindungan KEHATI IT Ampenan</vt:lpstr>
      <vt:lpstr>2.Penanaman Pohon Palem Botol</vt:lpstr>
      <vt:lpstr>3.Konservasi Kopi Sembalun</vt:lpstr>
      <vt:lpstr>4. Budidaya Kopi Sembalun</vt:lpstr>
      <vt:lpstr>5. Pupuk Kompos Kulit Kopi</vt:lpstr>
      <vt:lpstr>6. Mangrove Bagek Kembar</vt:lpstr>
      <vt:lpstr>7. Menang (Menanam Mangrove)</vt:lpstr>
      <vt:lpstr>8. MANGGED</vt:lpstr>
      <vt:lpstr>Status Kehati 2023 Untuk SK</vt:lpstr>
      <vt:lpstr>'1Perlindungan KEHATI IT Ampenan'!Print_Area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DELL</cp:lastModifiedBy>
  <cp:lastPrinted>2025-11-09T08:12:39Z</cp:lastPrinted>
  <dcterms:created xsi:type="dcterms:W3CDTF">2024-10-09T23:11:10Z</dcterms:created>
  <dcterms:modified xsi:type="dcterms:W3CDTF">2025-11-10T04:49:22Z</dcterms:modified>
</cp:coreProperties>
</file>